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25725"/>
</workbook>
</file>

<file path=xl/calcChain.xml><?xml version="1.0" encoding="utf-8"?>
<calcChain xmlns="http://schemas.openxmlformats.org/spreadsheetml/2006/main">
  <c r="E28" i="10"/>
  <c r="F28"/>
  <c r="G28"/>
  <c r="H28"/>
  <c r="I28"/>
  <c r="J28"/>
  <c r="K28"/>
  <c r="L28"/>
  <c r="D28"/>
  <c r="D31" s="1"/>
  <c r="E28" i="8"/>
  <c r="F28"/>
  <c r="G28"/>
  <c r="H28"/>
  <c r="I28"/>
  <c r="J28"/>
  <c r="K28"/>
  <c r="L28"/>
  <c r="D28"/>
  <c r="E27" i="7"/>
  <c r="F27"/>
  <c r="G27"/>
  <c r="H27"/>
  <c r="I27"/>
  <c r="J27"/>
  <c r="K27"/>
  <c r="L27"/>
  <c r="D27"/>
  <c r="E26" i="6"/>
  <c r="F26"/>
  <c r="G26"/>
  <c r="H26"/>
  <c r="I26"/>
  <c r="J26"/>
  <c r="K26"/>
  <c r="L26"/>
  <c r="D26"/>
  <c r="E28" i="4"/>
  <c r="F28"/>
  <c r="G28"/>
  <c r="H28"/>
  <c r="I28"/>
  <c r="J28"/>
  <c r="K28"/>
  <c r="L28"/>
  <c r="D28"/>
  <c r="E26" i="3"/>
  <c r="F26"/>
  <c r="G26"/>
  <c r="H26"/>
  <c r="I26"/>
  <c r="J26"/>
  <c r="K26"/>
  <c r="L26"/>
  <c r="D26"/>
  <c r="E27" i="2"/>
  <c r="F27"/>
  <c r="G27"/>
  <c r="H27"/>
  <c r="I27"/>
  <c r="J27"/>
  <c r="K27"/>
  <c r="L27"/>
  <c r="D27"/>
  <c r="O17" i="10"/>
  <c r="P17"/>
  <c r="Q17"/>
  <c r="R17"/>
  <c r="S17"/>
  <c r="T17"/>
  <c r="U17"/>
  <c r="V17"/>
  <c r="N17"/>
  <c r="V6" i="6"/>
  <c r="U6"/>
  <c r="T6"/>
  <c r="S6"/>
  <c r="R6"/>
  <c r="Q6"/>
  <c r="P6"/>
  <c r="O6"/>
  <c r="N6"/>
  <c r="V6" i="4"/>
  <c r="U6"/>
  <c r="T6"/>
  <c r="S6"/>
  <c r="R6"/>
  <c r="Q6"/>
  <c r="P6"/>
  <c r="O6"/>
  <c r="N6"/>
  <c r="V6" i="1"/>
  <c r="U6"/>
  <c r="T6"/>
  <c r="S6"/>
  <c r="R6"/>
  <c r="Q6"/>
  <c r="P6"/>
  <c r="O6"/>
  <c r="N6"/>
  <c r="O6" i="10"/>
  <c r="P6"/>
  <c r="Q6"/>
  <c r="R6"/>
  <c r="S6"/>
  <c r="T6"/>
  <c r="U6"/>
  <c r="V6"/>
  <c r="N6"/>
  <c r="E18" i="8"/>
  <c r="F18"/>
  <c r="H18"/>
  <c r="I18"/>
  <c r="J18"/>
  <c r="K18"/>
  <c r="L18"/>
  <c r="D18"/>
  <c r="O15" i="6"/>
  <c r="P15"/>
  <c r="Q15"/>
  <c r="R15"/>
  <c r="S15"/>
  <c r="T15"/>
  <c r="U15"/>
  <c r="V15"/>
  <c r="O16"/>
  <c r="P16"/>
  <c r="Q16"/>
  <c r="R16"/>
  <c r="S16"/>
  <c r="T16"/>
  <c r="U16"/>
  <c r="V16"/>
  <c r="N16"/>
  <c r="E17" i="5"/>
  <c r="F17"/>
  <c r="H17"/>
  <c r="I17"/>
  <c r="J17"/>
  <c r="K17"/>
  <c r="L17"/>
  <c r="D17"/>
  <c r="D16"/>
  <c r="E16"/>
  <c r="F16"/>
  <c r="G16"/>
  <c r="H16"/>
  <c r="I16"/>
  <c r="J16"/>
  <c r="K16"/>
  <c r="L16"/>
  <c r="E16" i="4"/>
  <c r="F16"/>
  <c r="H16"/>
  <c r="I16"/>
  <c r="J16"/>
  <c r="K16"/>
  <c r="L16"/>
  <c r="D16"/>
  <c r="L23" i="10"/>
  <c r="K23"/>
  <c r="J23"/>
  <c r="I23"/>
  <c r="H23"/>
  <c r="G23"/>
  <c r="F23"/>
  <c r="E23"/>
  <c r="D23"/>
  <c r="E22" i="3"/>
  <c r="F22"/>
  <c r="G22"/>
  <c r="H22"/>
  <c r="I22"/>
  <c r="J22"/>
  <c r="K22"/>
  <c r="L22"/>
  <c r="D22"/>
  <c r="E16"/>
  <c r="F16"/>
  <c r="H16"/>
  <c r="I16"/>
  <c r="J16"/>
  <c r="K16"/>
  <c r="L16"/>
  <c r="D16"/>
  <c r="O5"/>
  <c r="P5"/>
  <c r="Q5"/>
  <c r="R5"/>
  <c r="S5"/>
  <c r="T5"/>
  <c r="U5"/>
  <c r="V5"/>
  <c r="N5"/>
  <c r="O22" i="2"/>
  <c r="P22"/>
  <c r="Q22"/>
  <c r="R22"/>
  <c r="S22"/>
  <c r="T22"/>
  <c r="U22"/>
  <c r="V22"/>
  <c r="N22"/>
  <c r="E27" i="1"/>
  <c r="F27"/>
  <c r="G27"/>
  <c r="H27"/>
  <c r="I27"/>
  <c r="J27"/>
  <c r="K27"/>
  <c r="L27"/>
  <c r="L31" s="1"/>
  <c r="D27"/>
  <c r="E31"/>
  <c r="G31"/>
  <c r="J31"/>
  <c r="E22"/>
  <c r="E24" s="1"/>
  <c r="F22"/>
  <c r="G22"/>
  <c r="G24" s="1"/>
  <c r="H22"/>
  <c r="I22"/>
  <c r="J22"/>
  <c r="J24" s="1"/>
  <c r="K22"/>
  <c r="L22"/>
  <c r="L24" s="1"/>
  <c r="D22"/>
  <c r="O17"/>
  <c r="P17"/>
  <c r="Q17"/>
  <c r="R17"/>
  <c r="S17"/>
  <c r="T17"/>
  <c r="U17"/>
  <c r="V17"/>
  <c r="N17"/>
  <c r="O27" i="9"/>
  <c r="P27"/>
  <c r="Q27"/>
  <c r="R27"/>
  <c r="S27"/>
  <c r="T27"/>
  <c r="U27"/>
  <c r="V27"/>
  <c r="N27"/>
  <c r="V14" i="7"/>
  <c r="U14"/>
  <c r="T14"/>
  <c r="S14"/>
  <c r="R14"/>
  <c r="Q14"/>
  <c r="P14"/>
  <c r="O14"/>
  <c r="N14"/>
  <c r="V27" i="4"/>
  <c r="U27"/>
  <c r="T27"/>
  <c r="S27"/>
  <c r="R27"/>
  <c r="Q27"/>
  <c r="P27"/>
  <c r="O27"/>
  <c r="N27"/>
  <c r="V28" i="9"/>
  <c r="U28"/>
  <c r="T28"/>
  <c r="S28"/>
  <c r="R28"/>
  <c r="Q28"/>
  <c r="P28"/>
  <c r="O28"/>
  <c r="N28"/>
  <c r="V24" i="10"/>
  <c r="V25" s="1"/>
  <c r="U24"/>
  <c r="T24"/>
  <c r="S24"/>
  <c r="S25" s="1"/>
  <c r="R24"/>
  <c r="R25" s="1"/>
  <c r="Q24"/>
  <c r="P24"/>
  <c r="O24"/>
  <c r="O25" s="1"/>
  <c r="N24"/>
  <c r="N25" s="1"/>
  <c r="V19"/>
  <c r="U19"/>
  <c r="T19"/>
  <c r="T21" s="1"/>
  <c r="S19"/>
  <c r="R19"/>
  <c r="Q19"/>
  <c r="P19"/>
  <c r="O19"/>
  <c r="O21" s="1"/>
  <c r="N19"/>
  <c r="L18"/>
  <c r="K18"/>
  <c r="K21" s="1"/>
  <c r="J18"/>
  <c r="J21" s="1"/>
  <c r="I18"/>
  <c r="H18"/>
  <c r="G18"/>
  <c r="G21" s="1"/>
  <c r="F18"/>
  <c r="F21" s="1"/>
  <c r="E18"/>
  <c r="D18"/>
  <c r="L15"/>
  <c r="K15"/>
  <c r="J15"/>
  <c r="I15"/>
  <c r="H15"/>
  <c r="G15"/>
  <c r="F15"/>
  <c r="E15"/>
  <c r="D15"/>
  <c r="E5"/>
  <c r="E10" s="1"/>
  <c r="F5"/>
  <c r="G5"/>
  <c r="H5"/>
  <c r="H10" s="1"/>
  <c r="H32" s="1"/>
  <c r="F13" i="11" s="1"/>
  <c r="I5" i="10"/>
  <c r="I10" s="1"/>
  <c r="J5"/>
  <c r="K5"/>
  <c r="L5"/>
  <c r="L10" s="1"/>
  <c r="L32" s="1"/>
  <c r="J13" i="11" s="1"/>
  <c r="D5" i="10"/>
  <c r="D10" s="1"/>
  <c r="D32" s="1"/>
  <c r="V29"/>
  <c r="V31" s="1"/>
  <c r="U29"/>
  <c r="U31" s="1"/>
  <c r="T29"/>
  <c r="T31" s="1"/>
  <c r="S29"/>
  <c r="S31" s="1"/>
  <c r="R29"/>
  <c r="R31" s="1"/>
  <c r="Q29"/>
  <c r="Q31" s="1"/>
  <c r="P29"/>
  <c r="P31" s="1"/>
  <c r="O29"/>
  <c r="O31" s="1"/>
  <c r="L31"/>
  <c r="K31"/>
  <c r="J31"/>
  <c r="I31"/>
  <c r="H31"/>
  <c r="G31"/>
  <c r="F31"/>
  <c r="E31"/>
  <c r="L25"/>
  <c r="K25"/>
  <c r="J25"/>
  <c r="I25"/>
  <c r="H25"/>
  <c r="G25"/>
  <c r="F25"/>
  <c r="E25"/>
  <c r="D25"/>
  <c r="U25"/>
  <c r="T25"/>
  <c r="Q25"/>
  <c r="P25"/>
  <c r="V21"/>
  <c r="Q21"/>
  <c r="L21"/>
  <c r="I21"/>
  <c r="H21"/>
  <c r="E21"/>
  <c r="D21"/>
  <c r="V13"/>
  <c r="U13"/>
  <c r="T13"/>
  <c r="S13"/>
  <c r="R13"/>
  <c r="Q13"/>
  <c r="P13"/>
  <c r="O13"/>
  <c r="N13"/>
  <c r="L13"/>
  <c r="K13"/>
  <c r="J13"/>
  <c r="I13"/>
  <c r="H13"/>
  <c r="G13"/>
  <c r="F13"/>
  <c r="E13"/>
  <c r="D13"/>
  <c r="K10"/>
  <c r="J10"/>
  <c r="G10"/>
  <c r="F10"/>
  <c r="V7"/>
  <c r="V10" s="1"/>
  <c r="U7"/>
  <c r="T7"/>
  <c r="T10" s="1"/>
  <c r="S7"/>
  <c r="R7"/>
  <c r="Q7"/>
  <c r="Q10" s="1"/>
  <c r="P7"/>
  <c r="O7"/>
  <c r="N7"/>
  <c r="O10"/>
  <c r="O22" i="9"/>
  <c r="P22"/>
  <c r="Q22"/>
  <c r="Q24" s="1"/>
  <c r="R22"/>
  <c r="R24" s="1"/>
  <c r="S22"/>
  <c r="T22"/>
  <c r="U22"/>
  <c r="U24" s="1"/>
  <c r="V22"/>
  <c r="V24" s="1"/>
  <c r="N22"/>
  <c r="O23"/>
  <c r="P23"/>
  <c r="Q23"/>
  <c r="R23"/>
  <c r="S23"/>
  <c r="T23"/>
  <c r="U23"/>
  <c r="V23"/>
  <c r="N23"/>
  <c r="O18"/>
  <c r="P18"/>
  <c r="P20" s="1"/>
  <c r="Q18"/>
  <c r="R18"/>
  <c r="S18"/>
  <c r="T18"/>
  <c r="T20" s="1"/>
  <c r="U18"/>
  <c r="V18"/>
  <c r="N18"/>
  <c r="N20" s="1"/>
  <c r="O16"/>
  <c r="P16"/>
  <c r="Q16"/>
  <c r="R16"/>
  <c r="R20" s="1"/>
  <c r="S16"/>
  <c r="T16"/>
  <c r="U16"/>
  <c r="V16"/>
  <c r="V20" s="1"/>
  <c r="N16"/>
  <c r="V29"/>
  <c r="U29"/>
  <c r="T29"/>
  <c r="T31" s="1"/>
  <c r="S29"/>
  <c r="S31" s="1"/>
  <c r="R29"/>
  <c r="Q29"/>
  <c r="P29"/>
  <c r="P31" s="1"/>
  <c r="O29"/>
  <c r="O31" s="1"/>
  <c r="N29"/>
  <c r="O23" i="8"/>
  <c r="P23"/>
  <c r="P25" s="1"/>
  <c r="Q23"/>
  <c r="R23"/>
  <c r="S23"/>
  <c r="T23"/>
  <c r="T25" s="1"/>
  <c r="U23"/>
  <c r="V23"/>
  <c r="N23"/>
  <c r="E14" i="9"/>
  <c r="F14"/>
  <c r="F20" s="1"/>
  <c r="G14"/>
  <c r="H14"/>
  <c r="I14"/>
  <c r="I20" s="1"/>
  <c r="J14"/>
  <c r="K14"/>
  <c r="L14"/>
  <c r="D14"/>
  <c r="D20" s="1"/>
  <c r="O5"/>
  <c r="P5"/>
  <c r="Q5"/>
  <c r="R5"/>
  <c r="R9" s="1"/>
  <c r="S5"/>
  <c r="T5"/>
  <c r="U5"/>
  <c r="V5"/>
  <c r="V9" s="1"/>
  <c r="N5"/>
  <c r="O6"/>
  <c r="P6"/>
  <c r="Q6"/>
  <c r="R6"/>
  <c r="S6"/>
  <c r="T6"/>
  <c r="U6"/>
  <c r="V6"/>
  <c r="N6"/>
  <c r="V6" i="8"/>
  <c r="U6"/>
  <c r="T6"/>
  <c r="S6"/>
  <c r="R6"/>
  <c r="Q6"/>
  <c r="P6"/>
  <c r="O6"/>
  <c r="N6"/>
  <c r="V31" i="9"/>
  <c r="U31"/>
  <c r="R31"/>
  <c r="Q31"/>
  <c r="N31"/>
  <c r="L31"/>
  <c r="K31"/>
  <c r="J31"/>
  <c r="I31"/>
  <c r="H31"/>
  <c r="G31"/>
  <c r="F31"/>
  <c r="E31"/>
  <c r="D31"/>
  <c r="T24"/>
  <c r="S24"/>
  <c r="P24"/>
  <c r="O24"/>
  <c r="N24"/>
  <c r="L24"/>
  <c r="K24"/>
  <c r="J24"/>
  <c r="I24"/>
  <c r="H24"/>
  <c r="G24"/>
  <c r="F24"/>
  <c r="E24"/>
  <c r="D24"/>
  <c r="G20"/>
  <c r="U20"/>
  <c r="S20"/>
  <c r="Q20"/>
  <c r="O20"/>
  <c r="L20"/>
  <c r="K20"/>
  <c r="J20"/>
  <c r="H20"/>
  <c r="E20"/>
  <c r="V12"/>
  <c r="U12"/>
  <c r="T12"/>
  <c r="S12"/>
  <c r="R12"/>
  <c r="Q12"/>
  <c r="P12"/>
  <c r="O12"/>
  <c r="N12"/>
  <c r="L12"/>
  <c r="K12"/>
  <c r="J12"/>
  <c r="I12"/>
  <c r="H12"/>
  <c r="G12"/>
  <c r="F12"/>
  <c r="E12"/>
  <c r="D12"/>
  <c r="V7"/>
  <c r="U7"/>
  <c r="T7"/>
  <c r="S7"/>
  <c r="R7"/>
  <c r="Q7"/>
  <c r="P7"/>
  <c r="O7"/>
  <c r="N7"/>
  <c r="N9" s="1"/>
  <c r="T9"/>
  <c r="P9"/>
  <c r="L9"/>
  <c r="K9"/>
  <c r="J9"/>
  <c r="I9"/>
  <c r="H9"/>
  <c r="G9"/>
  <c r="F9"/>
  <c r="E9"/>
  <c r="D9"/>
  <c r="E5" i="8"/>
  <c r="F5"/>
  <c r="F10" s="1"/>
  <c r="G5"/>
  <c r="H5"/>
  <c r="I5"/>
  <c r="J5"/>
  <c r="J10" s="1"/>
  <c r="K5"/>
  <c r="L5"/>
  <c r="D5"/>
  <c r="V29"/>
  <c r="V31" s="1"/>
  <c r="U29"/>
  <c r="T29"/>
  <c r="S29"/>
  <c r="R29"/>
  <c r="R31" s="1"/>
  <c r="Q29"/>
  <c r="P29"/>
  <c r="O29"/>
  <c r="N29"/>
  <c r="N31" s="1"/>
  <c r="O17"/>
  <c r="P17"/>
  <c r="Q17"/>
  <c r="R17"/>
  <c r="R21" s="1"/>
  <c r="S17"/>
  <c r="T17"/>
  <c r="U17"/>
  <c r="V17"/>
  <c r="V21" s="1"/>
  <c r="N17"/>
  <c r="O24"/>
  <c r="P24"/>
  <c r="Q24"/>
  <c r="Q25" s="1"/>
  <c r="R24"/>
  <c r="S24"/>
  <c r="T24"/>
  <c r="U24"/>
  <c r="U25" s="1"/>
  <c r="V24"/>
  <c r="N24"/>
  <c r="O19"/>
  <c r="P19"/>
  <c r="P21" s="1"/>
  <c r="Q19"/>
  <c r="R19"/>
  <c r="S19"/>
  <c r="T19"/>
  <c r="T21" s="1"/>
  <c r="U19"/>
  <c r="V19"/>
  <c r="N19"/>
  <c r="O16"/>
  <c r="O21" s="1"/>
  <c r="P16"/>
  <c r="Q16"/>
  <c r="R16"/>
  <c r="S16"/>
  <c r="S21" s="1"/>
  <c r="T16"/>
  <c r="U16"/>
  <c r="V16"/>
  <c r="N16"/>
  <c r="N21" s="1"/>
  <c r="K31"/>
  <c r="E15"/>
  <c r="F15"/>
  <c r="H15"/>
  <c r="H21" s="1"/>
  <c r="I15"/>
  <c r="J15"/>
  <c r="K15"/>
  <c r="L15"/>
  <c r="L21" s="1"/>
  <c r="D15"/>
  <c r="D21" s="1"/>
  <c r="E10"/>
  <c r="G10"/>
  <c r="H10"/>
  <c r="I10"/>
  <c r="K10"/>
  <c r="L10"/>
  <c r="L32" s="1"/>
  <c r="J11" i="11" s="1"/>
  <c r="D10" i="8"/>
  <c r="L31"/>
  <c r="J31"/>
  <c r="I31"/>
  <c r="H31"/>
  <c r="G31"/>
  <c r="F31"/>
  <c r="E31"/>
  <c r="D31"/>
  <c r="U31"/>
  <c r="T31"/>
  <c r="S31"/>
  <c r="Q31"/>
  <c r="P31"/>
  <c r="O31"/>
  <c r="L25"/>
  <c r="K25"/>
  <c r="J25"/>
  <c r="I25"/>
  <c r="H25"/>
  <c r="G25"/>
  <c r="F25"/>
  <c r="E25"/>
  <c r="D25"/>
  <c r="V25"/>
  <c r="S25"/>
  <c r="R25"/>
  <c r="O25"/>
  <c r="N25"/>
  <c r="K21"/>
  <c r="J21"/>
  <c r="I21"/>
  <c r="G21"/>
  <c r="F21"/>
  <c r="E21"/>
  <c r="U21"/>
  <c r="Q21"/>
  <c r="V13"/>
  <c r="U13"/>
  <c r="T13"/>
  <c r="S13"/>
  <c r="R13"/>
  <c r="Q13"/>
  <c r="P13"/>
  <c r="O13"/>
  <c r="N13"/>
  <c r="L13"/>
  <c r="K13"/>
  <c r="J13"/>
  <c r="I13"/>
  <c r="H13"/>
  <c r="G13"/>
  <c r="F13"/>
  <c r="E13"/>
  <c r="D13"/>
  <c r="V7"/>
  <c r="V10" s="1"/>
  <c r="U7"/>
  <c r="U10" s="1"/>
  <c r="T7"/>
  <c r="T10" s="1"/>
  <c r="S7"/>
  <c r="S10" s="1"/>
  <c r="R7"/>
  <c r="R10" s="1"/>
  <c r="Q7"/>
  <c r="Q10" s="1"/>
  <c r="P7"/>
  <c r="P10" s="1"/>
  <c r="O7"/>
  <c r="O10" s="1"/>
  <c r="N7"/>
  <c r="N10" s="1"/>
  <c r="V28" i="7"/>
  <c r="U28"/>
  <c r="T28"/>
  <c r="S28"/>
  <c r="R28"/>
  <c r="R30" s="1"/>
  <c r="Q28"/>
  <c r="Q30" s="1"/>
  <c r="P28"/>
  <c r="O28"/>
  <c r="N28"/>
  <c r="N22" i="6"/>
  <c r="O22"/>
  <c r="P22"/>
  <c r="Q22"/>
  <c r="R22"/>
  <c r="S22"/>
  <c r="T22"/>
  <c r="U22"/>
  <c r="V22"/>
  <c r="O30" i="7"/>
  <c r="U30"/>
  <c r="O23"/>
  <c r="P23"/>
  <c r="Q23"/>
  <c r="R23"/>
  <c r="R24" s="1"/>
  <c r="S23"/>
  <c r="T23"/>
  <c r="U23"/>
  <c r="V23"/>
  <c r="V24" s="1"/>
  <c r="N23"/>
  <c r="O22"/>
  <c r="P22"/>
  <c r="Q22"/>
  <c r="Q24" s="1"/>
  <c r="R22"/>
  <c r="S22"/>
  <c r="T22"/>
  <c r="U22"/>
  <c r="U24" s="1"/>
  <c r="V22"/>
  <c r="N22"/>
  <c r="O18"/>
  <c r="P18"/>
  <c r="Q18"/>
  <c r="R18"/>
  <c r="S18"/>
  <c r="T18"/>
  <c r="U18"/>
  <c r="V18"/>
  <c r="N18"/>
  <c r="O16"/>
  <c r="O20" s="1"/>
  <c r="P16"/>
  <c r="P20" s="1"/>
  <c r="Q16"/>
  <c r="R16"/>
  <c r="S16"/>
  <c r="T16"/>
  <c r="T20" s="1"/>
  <c r="U16"/>
  <c r="V16"/>
  <c r="N16"/>
  <c r="E17"/>
  <c r="F17"/>
  <c r="G17"/>
  <c r="H17"/>
  <c r="I17"/>
  <c r="J17"/>
  <c r="K17"/>
  <c r="L17"/>
  <c r="D17"/>
  <c r="O15"/>
  <c r="P15"/>
  <c r="Q15"/>
  <c r="Q20" s="1"/>
  <c r="R15"/>
  <c r="S15"/>
  <c r="T15"/>
  <c r="U15"/>
  <c r="V15"/>
  <c r="N15"/>
  <c r="U20"/>
  <c r="V20"/>
  <c r="O6"/>
  <c r="P6"/>
  <c r="Q6"/>
  <c r="Q9" s="1"/>
  <c r="R6"/>
  <c r="S6"/>
  <c r="T6"/>
  <c r="U6"/>
  <c r="V6"/>
  <c r="N6"/>
  <c r="L30"/>
  <c r="K30"/>
  <c r="J30"/>
  <c r="I30"/>
  <c r="H30"/>
  <c r="G30"/>
  <c r="F30"/>
  <c r="E30"/>
  <c r="D30"/>
  <c r="V30"/>
  <c r="T30"/>
  <c r="S30"/>
  <c r="P30"/>
  <c r="T24"/>
  <c r="S24"/>
  <c r="P24"/>
  <c r="O24"/>
  <c r="N24"/>
  <c r="L24"/>
  <c r="K24"/>
  <c r="J24"/>
  <c r="I24"/>
  <c r="H24"/>
  <c r="G24"/>
  <c r="F24"/>
  <c r="E24"/>
  <c r="D24"/>
  <c r="S20"/>
  <c r="R20"/>
  <c r="L20"/>
  <c r="K20"/>
  <c r="J20"/>
  <c r="I20"/>
  <c r="H20"/>
  <c r="G20"/>
  <c r="F20"/>
  <c r="E20"/>
  <c r="D20"/>
  <c r="V12"/>
  <c r="U12"/>
  <c r="T12"/>
  <c r="S12"/>
  <c r="R12"/>
  <c r="Q12"/>
  <c r="P12"/>
  <c r="O12"/>
  <c r="N12"/>
  <c r="L12"/>
  <c r="K12"/>
  <c r="J12"/>
  <c r="I12"/>
  <c r="H12"/>
  <c r="G12"/>
  <c r="F12"/>
  <c r="E12"/>
  <c r="D12"/>
  <c r="L9"/>
  <c r="K9"/>
  <c r="J9"/>
  <c r="I9"/>
  <c r="G9"/>
  <c r="F9"/>
  <c r="E9"/>
  <c r="D9"/>
  <c r="V7"/>
  <c r="V9" s="1"/>
  <c r="U7"/>
  <c r="T7"/>
  <c r="S7"/>
  <c r="R7"/>
  <c r="R9" s="1"/>
  <c r="Q7"/>
  <c r="P7"/>
  <c r="P9" s="1"/>
  <c r="O7"/>
  <c r="N7"/>
  <c r="N9" s="1"/>
  <c r="U9"/>
  <c r="T9"/>
  <c r="S9"/>
  <c r="O9"/>
  <c r="H9"/>
  <c r="O27" i="6"/>
  <c r="P27"/>
  <c r="Q27"/>
  <c r="Q29" s="1"/>
  <c r="R27"/>
  <c r="S27"/>
  <c r="T27"/>
  <c r="U27"/>
  <c r="U29" s="1"/>
  <c r="V27"/>
  <c r="N27"/>
  <c r="E21"/>
  <c r="F21"/>
  <c r="F23" s="1"/>
  <c r="G21"/>
  <c r="H21"/>
  <c r="I21"/>
  <c r="J21"/>
  <c r="J23" s="1"/>
  <c r="K21"/>
  <c r="L21"/>
  <c r="D21"/>
  <c r="O17"/>
  <c r="P17"/>
  <c r="Q17"/>
  <c r="R17"/>
  <c r="S17"/>
  <c r="T17"/>
  <c r="T19" s="1"/>
  <c r="U17"/>
  <c r="V17"/>
  <c r="N17"/>
  <c r="N19" s="1"/>
  <c r="N15"/>
  <c r="E14"/>
  <c r="F14"/>
  <c r="G14"/>
  <c r="G19" s="1"/>
  <c r="H14"/>
  <c r="I14"/>
  <c r="J14"/>
  <c r="K14"/>
  <c r="K19" s="1"/>
  <c r="L14"/>
  <c r="D14"/>
  <c r="H5"/>
  <c r="O5"/>
  <c r="P5"/>
  <c r="Q5"/>
  <c r="N5"/>
  <c r="L29"/>
  <c r="K29"/>
  <c r="J29"/>
  <c r="I29"/>
  <c r="H29"/>
  <c r="G29"/>
  <c r="F29"/>
  <c r="E29"/>
  <c r="D29"/>
  <c r="V29"/>
  <c r="T29"/>
  <c r="S29"/>
  <c r="R29"/>
  <c r="P29"/>
  <c r="O29"/>
  <c r="N29"/>
  <c r="V23"/>
  <c r="U23"/>
  <c r="T23"/>
  <c r="S23"/>
  <c r="R23"/>
  <c r="Q23"/>
  <c r="P23"/>
  <c r="O23"/>
  <c r="N23"/>
  <c r="L23"/>
  <c r="K23"/>
  <c r="I23"/>
  <c r="H23"/>
  <c r="G23"/>
  <c r="E23"/>
  <c r="D23"/>
  <c r="L19"/>
  <c r="J19"/>
  <c r="I19"/>
  <c r="H19"/>
  <c r="F19"/>
  <c r="E19"/>
  <c r="D19"/>
  <c r="V19"/>
  <c r="U19"/>
  <c r="S19"/>
  <c r="R19"/>
  <c r="Q19"/>
  <c r="P19"/>
  <c r="O19"/>
  <c r="V12"/>
  <c r="U12"/>
  <c r="T12"/>
  <c r="S12"/>
  <c r="R12"/>
  <c r="Q12"/>
  <c r="P12"/>
  <c r="O12"/>
  <c r="N12"/>
  <c r="L12"/>
  <c r="K12"/>
  <c r="J12"/>
  <c r="I12"/>
  <c r="H12"/>
  <c r="G12"/>
  <c r="F12"/>
  <c r="E12"/>
  <c r="D12"/>
  <c r="V7"/>
  <c r="V9" s="1"/>
  <c r="V30" s="1"/>
  <c r="T9" i="11" s="1"/>
  <c r="U7" i="6"/>
  <c r="U9" s="1"/>
  <c r="T7"/>
  <c r="S7"/>
  <c r="R7"/>
  <c r="R9" s="1"/>
  <c r="R30" s="1"/>
  <c r="P9" i="11" s="1"/>
  <c r="Q7" i="6"/>
  <c r="Q9" s="1"/>
  <c r="P7"/>
  <c r="P9" s="1"/>
  <c r="O7"/>
  <c r="N7"/>
  <c r="N9" s="1"/>
  <c r="L9"/>
  <c r="K9"/>
  <c r="H9"/>
  <c r="G9"/>
  <c r="F9"/>
  <c r="E9"/>
  <c r="D9"/>
  <c r="E5" i="5"/>
  <c r="E9" s="1"/>
  <c r="F5"/>
  <c r="G5"/>
  <c r="H5"/>
  <c r="I5"/>
  <c r="I9" s="1"/>
  <c r="J5"/>
  <c r="K5"/>
  <c r="L5"/>
  <c r="D5"/>
  <c r="E6"/>
  <c r="F6"/>
  <c r="G6"/>
  <c r="H6"/>
  <c r="I6"/>
  <c r="J6"/>
  <c r="K6"/>
  <c r="L6"/>
  <c r="D6"/>
  <c r="O28"/>
  <c r="P28"/>
  <c r="Q28"/>
  <c r="Q30" s="1"/>
  <c r="R28"/>
  <c r="S28"/>
  <c r="T28"/>
  <c r="U28"/>
  <c r="V28"/>
  <c r="N28"/>
  <c r="O27"/>
  <c r="O30" s="1"/>
  <c r="P27"/>
  <c r="P30" s="1"/>
  <c r="R27"/>
  <c r="S27"/>
  <c r="S30" s="1"/>
  <c r="T27"/>
  <c r="U27"/>
  <c r="V27"/>
  <c r="N27"/>
  <c r="E22"/>
  <c r="E24" s="1"/>
  <c r="F22"/>
  <c r="G22"/>
  <c r="H22"/>
  <c r="H24" s="1"/>
  <c r="I22"/>
  <c r="I24" s="1"/>
  <c r="J22"/>
  <c r="K22"/>
  <c r="L22"/>
  <c r="L24" s="1"/>
  <c r="D22"/>
  <c r="D24" s="1"/>
  <c r="O14"/>
  <c r="P14"/>
  <c r="Q14"/>
  <c r="Q20" s="1"/>
  <c r="R14"/>
  <c r="S14"/>
  <c r="T14"/>
  <c r="U14"/>
  <c r="U20" s="1"/>
  <c r="V14"/>
  <c r="N14"/>
  <c r="V30"/>
  <c r="T30"/>
  <c r="R30"/>
  <c r="N30"/>
  <c r="L30"/>
  <c r="K30"/>
  <c r="J30"/>
  <c r="I30"/>
  <c r="H30"/>
  <c r="G30"/>
  <c r="F30"/>
  <c r="E30"/>
  <c r="D30"/>
  <c r="V24"/>
  <c r="U24"/>
  <c r="T24"/>
  <c r="S24"/>
  <c r="R24"/>
  <c r="Q24"/>
  <c r="P24"/>
  <c r="O24"/>
  <c r="N24"/>
  <c r="K24"/>
  <c r="J24"/>
  <c r="G24"/>
  <c r="F24"/>
  <c r="V20"/>
  <c r="T20"/>
  <c r="S20"/>
  <c r="R20"/>
  <c r="P20"/>
  <c r="O20"/>
  <c r="N20"/>
  <c r="L20"/>
  <c r="K20"/>
  <c r="J20"/>
  <c r="I20"/>
  <c r="H20"/>
  <c r="G20"/>
  <c r="F20"/>
  <c r="E20"/>
  <c r="D20"/>
  <c r="V12"/>
  <c r="U12"/>
  <c r="T12"/>
  <c r="S12"/>
  <c r="R12"/>
  <c r="Q12"/>
  <c r="P12"/>
  <c r="O12"/>
  <c r="N12"/>
  <c r="L12"/>
  <c r="K12"/>
  <c r="J12"/>
  <c r="I12"/>
  <c r="H12"/>
  <c r="G12"/>
  <c r="F12"/>
  <c r="E12"/>
  <c r="D12"/>
  <c r="L9"/>
  <c r="K9"/>
  <c r="J9"/>
  <c r="H9"/>
  <c r="G9"/>
  <c r="F9"/>
  <c r="D9"/>
  <c r="V7"/>
  <c r="V9" s="1"/>
  <c r="V31" s="1"/>
  <c r="T8" i="11" s="1"/>
  <c r="U7" i="5"/>
  <c r="U9" s="1"/>
  <c r="T7"/>
  <c r="S7"/>
  <c r="S9" s="1"/>
  <c r="R7"/>
  <c r="Q7"/>
  <c r="P7"/>
  <c r="O7"/>
  <c r="O9" s="1"/>
  <c r="N7"/>
  <c r="T9"/>
  <c r="R9"/>
  <c r="Q9"/>
  <c r="P9"/>
  <c r="N9"/>
  <c r="E15" i="4"/>
  <c r="F15"/>
  <c r="H15"/>
  <c r="I15"/>
  <c r="J15"/>
  <c r="K15"/>
  <c r="L15"/>
  <c r="D15"/>
  <c r="E14"/>
  <c r="F14"/>
  <c r="H14"/>
  <c r="I14"/>
  <c r="I20" s="1"/>
  <c r="J14"/>
  <c r="K14"/>
  <c r="L14"/>
  <c r="D14"/>
  <c r="D20" s="1"/>
  <c r="G31"/>
  <c r="E31"/>
  <c r="V31"/>
  <c r="U31"/>
  <c r="T31"/>
  <c r="S31"/>
  <c r="R31"/>
  <c r="Q31"/>
  <c r="P31"/>
  <c r="O31"/>
  <c r="N31"/>
  <c r="L31"/>
  <c r="J31"/>
  <c r="K31"/>
  <c r="I31"/>
  <c r="H31"/>
  <c r="F31"/>
  <c r="D31"/>
  <c r="L24"/>
  <c r="K24"/>
  <c r="J24"/>
  <c r="I24"/>
  <c r="H24"/>
  <c r="G24"/>
  <c r="F24"/>
  <c r="E24"/>
  <c r="D24"/>
  <c r="V24"/>
  <c r="U24"/>
  <c r="T24"/>
  <c r="S24"/>
  <c r="R24"/>
  <c r="Q24"/>
  <c r="P24"/>
  <c r="O24"/>
  <c r="N24"/>
  <c r="V20"/>
  <c r="U20"/>
  <c r="T20"/>
  <c r="S20"/>
  <c r="R20"/>
  <c r="Q20"/>
  <c r="P20"/>
  <c r="O20"/>
  <c r="N20"/>
  <c r="L20"/>
  <c r="K20"/>
  <c r="J20"/>
  <c r="H20"/>
  <c r="G20"/>
  <c r="F20"/>
  <c r="E20"/>
  <c r="V12"/>
  <c r="U12"/>
  <c r="T12"/>
  <c r="S12"/>
  <c r="R12"/>
  <c r="Q12"/>
  <c r="P12"/>
  <c r="O12"/>
  <c r="N12"/>
  <c r="L12"/>
  <c r="K12"/>
  <c r="J12"/>
  <c r="I12"/>
  <c r="H12"/>
  <c r="G12"/>
  <c r="F12"/>
  <c r="E12"/>
  <c r="D12"/>
  <c r="L9"/>
  <c r="K9"/>
  <c r="J9"/>
  <c r="I9"/>
  <c r="H9"/>
  <c r="G9"/>
  <c r="F9"/>
  <c r="E9"/>
  <c r="E32" s="1"/>
  <c r="C7" i="11" s="1"/>
  <c r="D9" i="4"/>
  <c r="V7"/>
  <c r="U7"/>
  <c r="T7"/>
  <c r="T9" s="1"/>
  <c r="T32" s="1"/>
  <c r="R7" i="11" s="1"/>
  <c r="S7" i="4"/>
  <c r="S9" s="1"/>
  <c r="S32" s="1"/>
  <c r="Q7" i="11" s="1"/>
  <c r="R7" i="4"/>
  <c r="Q7"/>
  <c r="P7"/>
  <c r="P9" s="1"/>
  <c r="P32" s="1"/>
  <c r="N7" i="11" s="1"/>
  <c r="O7" i="4"/>
  <c r="O9" s="1"/>
  <c r="O32" s="1"/>
  <c r="M7" i="11" s="1"/>
  <c r="N7" i="4"/>
  <c r="V9"/>
  <c r="U9"/>
  <c r="U32" s="1"/>
  <c r="S7" i="11" s="1"/>
  <c r="R9" i="4"/>
  <c r="Q9"/>
  <c r="Q32" s="1"/>
  <c r="O7" i="11" s="1"/>
  <c r="N9" i="4"/>
  <c r="E28" i="3"/>
  <c r="E31" s="1"/>
  <c r="F28"/>
  <c r="H28"/>
  <c r="I28"/>
  <c r="J28"/>
  <c r="J31" s="1"/>
  <c r="K28"/>
  <c r="L28"/>
  <c r="L31" s="1"/>
  <c r="D28"/>
  <c r="O23"/>
  <c r="O24" s="1"/>
  <c r="P23"/>
  <c r="Q23"/>
  <c r="R23"/>
  <c r="S23"/>
  <c r="S24" s="1"/>
  <c r="T23"/>
  <c r="U23"/>
  <c r="V23"/>
  <c r="N23"/>
  <c r="N24" s="1"/>
  <c r="E14"/>
  <c r="F14"/>
  <c r="G14"/>
  <c r="H14"/>
  <c r="I14"/>
  <c r="J14"/>
  <c r="K14"/>
  <c r="L14"/>
  <c r="D14"/>
  <c r="O18"/>
  <c r="P18"/>
  <c r="Q18"/>
  <c r="Q20" s="1"/>
  <c r="R18"/>
  <c r="S18"/>
  <c r="T18"/>
  <c r="U18"/>
  <c r="U20" s="1"/>
  <c r="V18"/>
  <c r="N18"/>
  <c r="O17"/>
  <c r="P17"/>
  <c r="P20" s="1"/>
  <c r="Q17"/>
  <c r="R17"/>
  <c r="S17"/>
  <c r="T17"/>
  <c r="T20" s="1"/>
  <c r="U17"/>
  <c r="V17"/>
  <c r="N17"/>
  <c r="O6"/>
  <c r="P6"/>
  <c r="Q6"/>
  <c r="R6"/>
  <c r="S6"/>
  <c r="T6"/>
  <c r="U6"/>
  <c r="V6"/>
  <c r="N6"/>
  <c r="K31"/>
  <c r="I31"/>
  <c r="H31"/>
  <c r="G31"/>
  <c r="F31"/>
  <c r="D31"/>
  <c r="V29"/>
  <c r="V31" s="1"/>
  <c r="U29"/>
  <c r="U31" s="1"/>
  <c r="T29"/>
  <c r="S29"/>
  <c r="R29"/>
  <c r="Q29"/>
  <c r="P29"/>
  <c r="O29"/>
  <c r="N29"/>
  <c r="T31"/>
  <c r="S31"/>
  <c r="R31"/>
  <c r="Q31"/>
  <c r="P31"/>
  <c r="O31"/>
  <c r="N31"/>
  <c r="V24"/>
  <c r="U24"/>
  <c r="T24"/>
  <c r="R24"/>
  <c r="Q24"/>
  <c r="P24"/>
  <c r="L24"/>
  <c r="K24"/>
  <c r="J24"/>
  <c r="I24"/>
  <c r="H24"/>
  <c r="G24"/>
  <c r="F24"/>
  <c r="E24"/>
  <c r="D24"/>
  <c r="L20"/>
  <c r="K20"/>
  <c r="J20"/>
  <c r="I20"/>
  <c r="H20"/>
  <c r="G20"/>
  <c r="F20"/>
  <c r="E20"/>
  <c r="D20"/>
  <c r="V20"/>
  <c r="S20"/>
  <c r="R20"/>
  <c r="O20"/>
  <c r="N20"/>
  <c r="V12"/>
  <c r="U12"/>
  <c r="T12"/>
  <c r="S12"/>
  <c r="R12"/>
  <c r="Q12"/>
  <c r="P12"/>
  <c r="O12"/>
  <c r="N12"/>
  <c r="L12"/>
  <c r="K12"/>
  <c r="J12"/>
  <c r="I12"/>
  <c r="H12"/>
  <c r="G12"/>
  <c r="F12"/>
  <c r="E12"/>
  <c r="D12"/>
  <c r="L9"/>
  <c r="K9"/>
  <c r="J9"/>
  <c r="I9"/>
  <c r="I32" s="1"/>
  <c r="G6" i="11" s="1"/>
  <c r="H9" i="3"/>
  <c r="H32" s="1"/>
  <c r="F6" i="11" s="1"/>
  <c r="G9" i="3"/>
  <c r="F9"/>
  <c r="F32" s="1"/>
  <c r="D6" i="11" s="1"/>
  <c r="E9" i="3"/>
  <c r="D9"/>
  <c r="D32" s="1"/>
  <c r="B6" i="11" s="1"/>
  <c r="V7" i="3"/>
  <c r="U7"/>
  <c r="U9" s="1"/>
  <c r="T7"/>
  <c r="S7"/>
  <c r="S9" s="1"/>
  <c r="R7"/>
  <c r="Q7"/>
  <c r="Q9" s="1"/>
  <c r="Q32" s="1"/>
  <c r="O6" i="11" s="1"/>
  <c r="P7" i="3"/>
  <c r="O7"/>
  <c r="O9" s="1"/>
  <c r="O32" s="1"/>
  <c r="M6" i="11" s="1"/>
  <c r="N7" i="3"/>
  <c r="V9"/>
  <c r="T9"/>
  <c r="R9"/>
  <c r="R32" s="1"/>
  <c r="P6" i="11" s="1"/>
  <c r="P9" i="3"/>
  <c r="N9"/>
  <c r="O16" i="2"/>
  <c r="P16"/>
  <c r="Q16"/>
  <c r="R16"/>
  <c r="R20" s="1"/>
  <c r="S16"/>
  <c r="T16"/>
  <c r="U16"/>
  <c r="V16"/>
  <c r="N16"/>
  <c r="V31"/>
  <c r="L31"/>
  <c r="K31"/>
  <c r="J31"/>
  <c r="I31"/>
  <c r="H31"/>
  <c r="G31"/>
  <c r="F31"/>
  <c r="E31"/>
  <c r="D31"/>
  <c r="V29"/>
  <c r="U29"/>
  <c r="T29"/>
  <c r="S29"/>
  <c r="R29"/>
  <c r="Q29"/>
  <c r="P29"/>
  <c r="O29"/>
  <c r="N29"/>
  <c r="U31"/>
  <c r="T31"/>
  <c r="S31"/>
  <c r="R31"/>
  <c r="Q31"/>
  <c r="P31"/>
  <c r="O31"/>
  <c r="N31"/>
  <c r="L24"/>
  <c r="K24"/>
  <c r="J24"/>
  <c r="I24"/>
  <c r="H24"/>
  <c r="G24"/>
  <c r="F24"/>
  <c r="E24"/>
  <c r="D24"/>
  <c r="V24"/>
  <c r="U24"/>
  <c r="T24"/>
  <c r="S24"/>
  <c r="R24"/>
  <c r="Q24"/>
  <c r="P24"/>
  <c r="O24"/>
  <c r="N24"/>
  <c r="V20"/>
  <c r="U20"/>
  <c r="Q20"/>
  <c r="P20"/>
  <c r="O20"/>
  <c r="N20"/>
  <c r="L20"/>
  <c r="K20"/>
  <c r="H20"/>
  <c r="G20"/>
  <c r="F20"/>
  <c r="E20"/>
  <c r="D20"/>
  <c r="V13"/>
  <c r="U13"/>
  <c r="T13"/>
  <c r="S13"/>
  <c r="R13"/>
  <c r="Q13"/>
  <c r="P13"/>
  <c r="O13"/>
  <c r="N13"/>
  <c r="L13"/>
  <c r="K13"/>
  <c r="J13"/>
  <c r="I13"/>
  <c r="H13"/>
  <c r="G13"/>
  <c r="F13"/>
  <c r="E13"/>
  <c r="D13"/>
  <c r="L10"/>
  <c r="K10"/>
  <c r="J10"/>
  <c r="I10"/>
  <c r="H10"/>
  <c r="G10"/>
  <c r="F10"/>
  <c r="E10"/>
  <c r="E32" s="1"/>
  <c r="C5" i="11" s="1"/>
  <c r="D10" i="2"/>
  <c r="V7"/>
  <c r="U7"/>
  <c r="T7"/>
  <c r="S7"/>
  <c r="R7"/>
  <c r="Q7"/>
  <c r="P7"/>
  <c r="O7"/>
  <c r="N7"/>
  <c r="V6"/>
  <c r="U6"/>
  <c r="T6"/>
  <c r="S6"/>
  <c r="R6"/>
  <c r="Q6"/>
  <c r="P6"/>
  <c r="O6"/>
  <c r="N6"/>
  <c r="V5"/>
  <c r="V10" s="1"/>
  <c r="U5"/>
  <c r="T5"/>
  <c r="S5"/>
  <c r="R5"/>
  <c r="Q5"/>
  <c r="P5"/>
  <c r="O5"/>
  <c r="N5"/>
  <c r="O29" i="1"/>
  <c r="P29"/>
  <c r="Q29"/>
  <c r="R29"/>
  <c r="S29"/>
  <c r="T29"/>
  <c r="U29"/>
  <c r="V29"/>
  <c r="N29"/>
  <c r="N28"/>
  <c r="O28"/>
  <c r="P28"/>
  <c r="P31" s="1"/>
  <c r="Q28"/>
  <c r="R28"/>
  <c r="S28"/>
  <c r="T28"/>
  <c r="U28"/>
  <c r="U31" s="1"/>
  <c r="V28"/>
  <c r="O23"/>
  <c r="O24" s="1"/>
  <c r="P23"/>
  <c r="P24" s="1"/>
  <c r="Q23"/>
  <c r="Q24" s="1"/>
  <c r="R23"/>
  <c r="R24" s="1"/>
  <c r="S23"/>
  <c r="S24" s="1"/>
  <c r="T23"/>
  <c r="T24" s="1"/>
  <c r="U23"/>
  <c r="U24" s="1"/>
  <c r="V23"/>
  <c r="V24" s="1"/>
  <c r="N23"/>
  <c r="N24" s="1"/>
  <c r="O5"/>
  <c r="P5"/>
  <c r="Q5"/>
  <c r="R5"/>
  <c r="S5"/>
  <c r="T5"/>
  <c r="U5"/>
  <c r="V5"/>
  <c r="N5"/>
  <c r="O18"/>
  <c r="P18"/>
  <c r="Q18"/>
  <c r="R18"/>
  <c r="S18"/>
  <c r="T18"/>
  <c r="U18"/>
  <c r="V18"/>
  <c r="N18"/>
  <c r="O15"/>
  <c r="P15"/>
  <c r="Q15"/>
  <c r="Q20" s="1"/>
  <c r="R15"/>
  <c r="S15"/>
  <c r="T15"/>
  <c r="U15"/>
  <c r="U20" s="1"/>
  <c r="V15"/>
  <c r="N15"/>
  <c r="V12"/>
  <c r="U12"/>
  <c r="T12"/>
  <c r="S12"/>
  <c r="R12"/>
  <c r="Q12"/>
  <c r="P12"/>
  <c r="O12"/>
  <c r="N12"/>
  <c r="O7"/>
  <c r="O9" s="1"/>
  <c r="P7"/>
  <c r="P9" s="1"/>
  <c r="Q7"/>
  <c r="Q9" s="1"/>
  <c r="R7"/>
  <c r="R9" s="1"/>
  <c r="S7"/>
  <c r="S9" s="1"/>
  <c r="T7"/>
  <c r="T9" s="1"/>
  <c r="U7"/>
  <c r="U9" s="1"/>
  <c r="V7"/>
  <c r="V9" s="1"/>
  <c r="N7"/>
  <c r="N9" s="1"/>
  <c r="F24"/>
  <c r="H24"/>
  <c r="I24"/>
  <c r="K24"/>
  <c r="D24"/>
  <c r="E12"/>
  <c r="F12"/>
  <c r="G12"/>
  <c r="H12"/>
  <c r="I12"/>
  <c r="J12"/>
  <c r="K12"/>
  <c r="L12"/>
  <c r="D12"/>
  <c r="F31"/>
  <c r="H31"/>
  <c r="I31"/>
  <c r="K31"/>
  <c r="D31"/>
  <c r="H9"/>
  <c r="I9"/>
  <c r="J9"/>
  <c r="K9"/>
  <c r="L9"/>
  <c r="G9"/>
  <c r="F9"/>
  <c r="E9"/>
  <c r="D9"/>
  <c r="L14"/>
  <c r="L20" s="1"/>
  <c r="K14"/>
  <c r="K20" s="1"/>
  <c r="J14"/>
  <c r="J20" s="1"/>
  <c r="I14"/>
  <c r="I20" s="1"/>
  <c r="H14"/>
  <c r="H20" s="1"/>
  <c r="G14"/>
  <c r="G20" s="1"/>
  <c r="F14"/>
  <c r="F20" s="1"/>
  <c r="E14"/>
  <c r="E20" s="1"/>
  <c r="D14"/>
  <c r="D20" s="1"/>
  <c r="P32" i="3" l="1"/>
  <c r="N6" i="11" s="1"/>
  <c r="V32" i="3"/>
  <c r="T6" i="11" s="1"/>
  <c r="P30" i="6"/>
  <c r="N9" i="11" s="1"/>
  <c r="S32" i="8"/>
  <c r="Q11" i="11" s="1"/>
  <c r="D32" i="9"/>
  <c r="B12" i="11" s="1"/>
  <c r="T32" i="10"/>
  <c r="R13" i="11" s="1"/>
  <c r="Q10" i="2"/>
  <c r="Q32" s="1"/>
  <c r="O5" i="11" s="1"/>
  <c r="L32" i="2"/>
  <c r="J5" i="11" s="1"/>
  <c r="T32" i="3"/>
  <c r="R6" i="11" s="1"/>
  <c r="E32" i="3"/>
  <c r="C6" i="11" s="1"/>
  <c r="N32" i="4"/>
  <c r="L7" i="11" s="1"/>
  <c r="R32" i="4"/>
  <c r="P7" i="11" s="1"/>
  <c r="V32" i="4"/>
  <c r="T7" i="11" s="1"/>
  <c r="F32" i="4"/>
  <c r="D7" i="11" s="1"/>
  <c r="T31" i="5"/>
  <c r="R8" i="11" s="1"/>
  <c r="O9" i="6"/>
  <c r="O30" s="1"/>
  <c r="M9" i="11" s="1"/>
  <c r="G32" i="9"/>
  <c r="E12" i="11" s="1"/>
  <c r="O9" i="9"/>
  <c r="S9"/>
  <c r="S20" i="1"/>
  <c r="N31"/>
  <c r="N32" i="3"/>
  <c r="L6" i="11" s="1"/>
  <c r="S32" i="3"/>
  <c r="Q6" i="11" s="1"/>
  <c r="S31" i="5"/>
  <c r="Q8" i="11" s="1"/>
  <c r="H31" i="5"/>
  <c r="F8" i="11" s="1"/>
  <c r="N30" i="6"/>
  <c r="L9" i="11" s="1"/>
  <c r="F32" i="9"/>
  <c r="D12" i="11" s="1"/>
  <c r="V32" i="10"/>
  <c r="T13" i="11" s="1"/>
  <c r="N20" i="1"/>
  <c r="O20"/>
  <c r="R31"/>
  <c r="T10" i="2"/>
  <c r="G32"/>
  <c r="E5" i="11" s="1"/>
  <c r="S31" i="1"/>
  <c r="O10" i="2"/>
  <c r="O32" s="1"/>
  <c r="M5" i="11" s="1"/>
  <c r="G32" i="3"/>
  <c r="E6" i="11" s="1"/>
  <c r="K32" i="3"/>
  <c r="I6" i="11" s="1"/>
  <c r="U30" i="6"/>
  <c r="S9" i="11" s="1"/>
  <c r="H31" i="7"/>
  <c r="F10" i="11" s="1"/>
  <c r="T31" i="7"/>
  <c r="R10" i="11" s="1"/>
  <c r="E32" i="9"/>
  <c r="C12" i="11" s="1"/>
  <c r="Q9" i="9"/>
  <c r="U9"/>
  <c r="O32" i="10"/>
  <c r="M13" i="11" s="1"/>
  <c r="Q32" i="10"/>
  <c r="O13" i="11" s="1"/>
  <c r="F32" i="10"/>
  <c r="D13" i="11" s="1"/>
  <c r="J32" i="10"/>
  <c r="H13" i="11" s="1"/>
  <c r="E32" i="10"/>
  <c r="C13" i="11" s="1"/>
  <c r="G32" i="10"/>
  <c r="E13" i="11" s="1"/>
  <c r="I32" i="10"/>
  <c r="G13" i="11" s="1"/>
  <c r="O31" i="7"/>
  <c r="M10" i="11" s="1"/>
  <c r="I31" i="7"/>
  <c r="G10" i="11" s="1"/>
  <c r="G30" i="6"/>
  <c r="E9" i="11" s="1"/>
  <c r="K30" i="6"/>
  <c r="I9" i="11" s="1"/>
  <c r="L30" i="6"/>
  <c r="J9" i="11" s="1"/>
  <c r="H30" i="6"/>
  <c r="F9" i="11" s="1"/>
  <c r="Q30" i="6"/>
  <c r="O9" i="11" s="1"/>
  <c r="F30" i="6"/>
  <c r="D9" i="11" s="1"/>
  <c r="E30" i="6"/>
  <c r="C9" i="11" s="1"/>
  <c r="D30" i="6"/>
  <c r="B9" i="11" s="1"/>
  <c r="U30" i="5"/>
  <c r="U31" s="1"/>
  <c r="S8" i="11" s="1"/>
  <c r="Q31" i="5"/>
  <c r="O8" i="11" s="1"/>
  <c r="F31" i="5"/>
  <c r="D8" i="11" s="1"/>
  <c r="O31" i="5"/>
  <c r="M8" i="11" s="1"/>
  <c r="D32" i="4"/>
  <c r="B7" i="11" s="1"/>
  <c r="H32" i="4"/>
  <c r="F7" i="11" s="1"/>
  <c r="D32" i="2"/>
  <c r="B5" i="11" s="1"/>
  <c r="G32" i="4"/>
  <c r="E7" i="11" s="1"/>
  <c r="K32" i="10"/>
  <c r="I13" i="11" s="1"/>
  <c r="N10" i="10"/>
  <c r="U10"/>
  <c r="S10"/>
  <c r="S32" s="1"/>
  <c r="Q13" i="11" s="1"/>
  <c r="R10" i="10"/>
  <c r="P10"/>
  <c r="N21"/>
  <c r="U21"/>
  <c r="S21"/>
  <c r="R21"/>
  <c r="P21"/>
  <c r="J31" i="7"/>
  <c r="H10" i="11" s="1"/>
  <c r="L31" i="7"/>
  <c r="J10" i="11" s="1"/>
  <c r="N30" i="7"/>
  <c r="K31"/>
  <c r="I10" i="11" s="1"/>
  <c r="N31" i="5"/>
  <c r="L8" i="11" s="1"/>
  <c r="P31" i="5"/>
  <c r="N8" i="11" s="1"/>
  <c r="R31" i="5"/>
  <c r="P8" i="11" s="1"/>
  <c r="I31" i="5"/>
  <c r="G8" i="11" s="1"/>
  <c r="K31" i="5"/>
  <c r="I8" i="11" s="1"/>
  <c r="L32" i="4"/>
  <c r="J7" i="11" s="1"/>
  <c r="K32" i="4"/>
  <c r="I7" i="11" s="1"/>
  <c r="U32" i="3"/>
  <c r="S6" i="11" s="1"/>
  <c r="J32" i="3"/>
  <c r="H6" i="11" s="1"/>
  <c r="N10" i="2"/>
  <c r="N32" s="1"/>
  <c r="L5" i="11" s="1"/>
  <c r="P10" i="2"/>
  <c r="P32" s="1"/>
  <c r="N5" i="11" s="1"/>
  <c r="R10" i="2"/>
  <c r="R32" s="1"/>
  <c r="P5" i="11" s="1"/>
  <c r="S10" i="2"/>
  <c r="U10"/>
  <c r="U32" s="1"/>
  <c r="S5" i="11" s="1"/>
  <c r="V32" i="2"/>
  <c r="T5" i="11" s="1"/>
  <c r="F32" i="2"/>
  <c r="D5" i="11" s="1"/>
  <c r="H32" i="2"/>
  <c r="F5" i="11" s="1"/>
  <c r="K32" i="2"/>
  <c r="I5" i="11" s="1"/>
  <c r="V20" i="1"/>
  <c r="V32" s="1"/>
  <c r="T4" i="11" s="1"/>
  <c r="T20" i="1"/>
  <c r="R20"/>
  <c r="P20"/>
  <c r="Q32" i="8"/>
  <c r="O11" i="11" s="1"/>
  <c r="T32" i="8"/>
  <c r="R11" i="11" s="1"/>
  <c r="V32" i="8"/>
  <c r="T11" i="11" s="1"/>
  <c r="E32" i="8"/>
  <c r="C11" i="11" s="1"/>
  <c r="R32" i="8"/>
  <c r="P11" i="11" s="1"/>
  <c r="P32" i="8"/>
  <c r="N11" i="11" s="1"/>
  <c r="O32" i="8"/>
  <c r="M11" i="11" s="1"/>
  <c r="D31" i="5"/>
  <c r="B8" i="11" s="1"/>
  <c r="J32" i="4"/>
  <c r="H7" i="11" s="1"/>
  <c r="L32" i="3"/>
  <c r="J6" i="11" s="1"/>
  <c r="V31" i="1"/>
  <c r="T31"/>
  <c r="Q31"/>
  <c r="Q32" s="1"/>
  <c r="O4" i="11" s="1"/>
  <c r="O31" i="1"/>
  <c r="G32" i="8"/>
  <c r="E11" i="11" s="1"/>
  <c r="N32" i="8"/>
  <c r="L11" i="11" s="1"/>
  <c r="U32" i="8"/>
  <c r="S11" i="11" s="1"/>
  <c r="D32" i="8"/>
  <c r="B11" i="11" s="1"/>
  <c r="F32" i="8"/>
  <c r="D11" i="11" s="1"/>
  <c r="H32" i="8"/>
  <c r="F11" i="11" s="1"/>
  <c r="I32" i="8"/>
  <c r="G11" i="11" s="1"/>
  <c r="J32" i="9"/>
  <c r="H12" i="11" s="1"/>
  <c r="V32" i="9"/>
  <c r="T12" i="11" s="1"/>
  <c r="T32" i="9"/>
  <c r="R12" i="11" s="1"/>
  <c r="Q32" i="9"/>
  <c r="O12" i="11" s="1"/>
  <c r="O32" i="9"/>
  <c r="M12" i="11" s="1"/>
  <c r="H32" i="9"/>
  <c r="F12" i="11" s="1"/>
  <c r="I32" i="9"/>
  <c r="G12" i="11" s="1"/>
  <c r="K32" i="9"/>
  <c r="I12" i="11" s="1"/>
  <c r="N32" i="9"/>
  <c r="L12" i="11" s="1"/>
  <c r="P32" i="9"/>
  <c r="N12" i="11" s="1"/>
  <c r="R32" i="9"/>
  <c r="P12" i="11" s="1"/>
  <c r="S32" i="9"/>
  <c r="Q12" i="11" s="1"/>
  <c r="U32" i="9"/>
  <c r="S12" i="11" s="1"/>
  <c r="L32" i="9"/>
  <c r="J12" i="11" s="1"/>
  <c r="J32" i="8"/>
  <c r="H11" i="11" s="1"/>
  <c r="K32" i="8"/>
  <c r="I11" i="11" s="1"/>
  <c r="V31" i="7"/>
  <c r="T10" i="11" s="1"/>
  <c r="Q31" i="7"/>
  <c r="O10" i="11" s="1"/>
  <c r="N20" i="7"/>
  <c r="P31"/>
  <c r="N10" i="11" s="1"/>
  <c r="S31" i="7"/>
  <c r="Q10" i="11" s="1"/>
  <c r="R31" i="7"/>
  <c r="P10" i="11" s="1"/>
  <c r="E31" i="7"/>
  <c r="C10" i="11" s="1"/>
  <c r="G31" i="7"/>
  <c r="E10" i="11" s="1"/>
  <c r="N31" i="7"/>
  <c r="L10" i="11" s="1"/>
  <c r="U31" i="7"/>
  <c r="S10" i="11" s="1"/>
  <c r="D31" i="7"/>
  <c r="B10" i="11" s="1"/>
  <c r="F31" i="7"/>
  <c r="D10" i="11" s="1"/>
  <c r="L32" i="1"/>
  <c r="J4" i="11" s="1"/>
  <c r="J32" i="1"/>
  <c r="H4" i="11" s="1"/>
  <c r="K32" i="1"/>
  <c r="I4" i="11" s="1"/>
  <c r="I32" i="1"/>
  <c r="G4" i="11" s="1"/>
  <c r="H32" i="1"/>
  <c r="F4" i="11" s="1"/>
  <c r="E31" i="5"/>
  <c r="C8" i="11" s="1"/>
  <c r="G31" i="5"/>
  <c r="E8" i="11" s="1"/>
  <c r="J31" i="5"/>
  <c r="H8" i="11" s="1"/>
  <c r="L31" i="5"/>
  <c r="J8" i="11" s="1"/>
  <c r="I32" i="4"/>
  <c r="G7" i="11" s="1"/>
  <c r="O32" i="1"/>
  <c r="M4" i="11" s="1"/>
  <c r="T32" i="1"/>
  <c r="R4" i="11" s="1"/>
  <c r="N32" i="1"/>
  <c r="L4" i="11" s="1"/>
  <c r="U32" i="1"/>
  <c r="S4" i="11" s="1"/>
  <c r="S32" i="1"/>
  <c r="Q4" i="11" s="1"/>
  <c r="R32" i="1"/>
  <c r="P4" i="11" s="1"/>
  <c r="P32" i="1"/>
  <c r="N4" i="11" s="1"/>
  <c r="G32" i="1"/>
  <c r="E4" i="11" s="1"/>
  <c r="E32" i="1"/>
  <c r="C4" i="11" s="1"/>
  <c r="D32" i="1"/>
  <c r="B4" i="11" s="1"/>
  <c r="F32" i="1"/>
  <c r="D4" i="11" s="1"/>
  <c r="S20" i="2"/>
  <c r="S32" s="1"/>
  <c r="Q5" i="11" s="1"/>
  <c r="I20" i="2"/>
  <c r="I32" s="1"/>
  <c r="G5" i="11" s="1"/>
  <c r="T20" i="2"/>
  <c r="T32" s="1"/>
  <c r="R5" i="11" s="1"/>
  <c r="J20" i="2"/>
  <c r="J32" s="1"/>
  <c r="H5" i="11" s="1"/>
  <c r="S5" i="6"/>
  <c r="S9" s="1"/>
  <c r="S30" s="1"/>
  <c r="Q9" i="11" s="1"/>
  <c r="I9" i="6"/>
  <c r="I30" s="1"/>
  <c r="G9" i="11" s="1"/>
  <c r="T5" i="6"/>
  <c r="T9" s="1"/>
  <c r="T30" s="1"/>
  <c r="R9" i="11" s="1"/>
  <c r="J9" i="6"/>
  <c r="J30" s="1"/>
  <c r="H9" i="11" s="1"/>
  <c r="O14" l="1"/>
  <c r="P32" i="10"/>
  <c r="N13" i="11" s="1"/>
  <c r="N14" s="1"/>
  <c r="R32" i="10"/>
  <c r="P13" i="11" s="1"/>
  <c r="P14" s="1"/>
  <c r="U32" i="10"/>
  <c r="S13" i="11" s="1"/>
  <c r="F14"/>
  <c r="S14"/>
  <c r="M14"/>
  <c r="T14"/>
  <c r="D14"/>
  <c r="I14"/>
  <c r="C14"/>
  <c r="E14"/>
  <c r="J14"/>
  <c r="G14"/>
  <c r="Q14"/>
  <c r="R14"/>
  <c r="H14"/>
  <c r="B13" l="1"/>
  <c r="B14"/>
  <c r="N29" i="10"/>
  <c r="N31" s="1"/>
  <c r="N32" s="1"/>
  <c r="L13" i="11" s="1"/>
  <c r="L14" s="1"/>
</calcChain>
</file>

<file path=xl/sharedStrings.xml><?xml version="1.0" encoding="utf-8"?>
<sst xmlns="http://schemas.openxmlformats.org/spreadsheetml/2006/main" count="749" uniqueCount="183">
  <si>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</si>
  <si>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</si>
  <si>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</si>
  <si>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</si>
  <si>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</si>
  <si>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</si>
  <si>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</si>
  <si>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</si>
  <si>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</si>
  <si>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2-3лет</t>
  </si>
  <si>
    <t xml:space="preserve"> 3-7лет</t>
  </si>
  <si>
    <t>Обед</t>
  </si>
  <si>
    <t>20/20</t>
  </si>
  <si>
    <t>ватрушка с повидлом</t>
  </si>
  <si>
    <t xml:space="preserve"> 1 день</t>
  </si>
  <si>
    <t>эн/ц</t>
  </si>
  <si>
    <t>выход</t>
  </si>
  <si>
    <t>В2</t>
  </si>
  <si>
    <t>Fe</t>
  </si>
  <si>
    <t>пищевые вещества</t>
  </si>
  <si>
    <t>мин. в.</t>
  </si>
  <si>
    <t>Завтрак 2</t>
  </si>
  <si>
    <t>итого за прием пищи</t>
  </si>
  <si>
    <t>Полдник</t>
  </si>
  <si>
    <t>Ужин</t>
  </si>
  <si>
    <t>Итого за день</t>
  </si>
  <si>
    <t>150/5</t>
  </si>
  <si>
    <t>40/20</t>
  </si>
  <si>
    <t>хлеб пшеничный/ржано-пшеничный</t>
  </si>
  <si>
    <t>масло сливочное</t>
  </si>
  <si>
    <t xml:space="preserve">хлеб пшеничный </t>
  </si>
  <si>
    <t>сыр полутвердый</t>
  </si>
  <si>
    <t>40/40</t>
  </si>
  <si>
    <t>рассольник ленинградский со сметаной</t>
  </si>
  <si>
    <t>компот из вишни (быстрозамороженной)</t>
  </si>
  <si>
    <t>кисель из клюквы</t>
  </si>
  <si>
    <t>рис отварной</t>
  </si>
  <si>
    <t>чай с сахаром</t>
  </si>
  <si>
    <t>плоды и ягоды свежие</t>
  </si>
  <si>
    <t>200/5</t>
  </si>
  <si>
    <t>50/25</t>
  </si>
  <si>
    <t xml:space="preserve"> 2 день</t>
  </si>
  <si>
    <t>каша молочная гречневая с маслом</t>
  </si>
  <si>
    <t>чай с сахаром с лимоном</t>
  </si>
  <si>
    <t>150/7</t>
  </si>
  <si>
    <t>печенье сахарное</t>
  </si>
  <si>
    <t>180/7</t>
  </si>
  <si>
    <t>40/30</t>
  </si>
  <si>
    <t>10/20</t>
  </si>
  <si>
    <t>компот из сухофруктов</t>
  </si>
  <si>
    <t>сырники, соус молочный сладкий</t>
  </si>
  <si>
    <t>йогурт питьевой</t>
  </si>
  <si>
    <t>вингегрет овощной</t>
  </si>
  <si>
    <t>хлеб пшеничный/ ржано-пшеничный</t>
  </si>
  <si>
    <t>30/100</t>
  </si>
  <si>
    <t>40/135</t>
  </si>
  <si>
    <t>жаркое по-домашнему из говядины</t>
  </si>
  <si>
    <t>100/15</t>
  </si>
  <si>
    <t>суп картофельный с горбушой</t>
  </si>
  <si>
    <t>рагу из овощей с кабачками</t>
  </si>
  <si>
    <t xml:space="preserve"> 3 день</t>
  </si>
  <si>
    <t>чай с молоком</t>
  </si>
  <si>
    <t>каша гречневая  рассыпчатая</t>
  </si>
  <si>
    <t>какао с молоком</t>
  </si>
  <si>
    <t>компот из кураги</t>
  </si>
  <si>
    <t>макароны запеченые с сыром</t>
  </si>
  <si>
    <t>100/5</t>
  </si>
  <si>
    <t>120/5</t>
  </si>
  <si>
    <t>пирожки печеные с яблоками</t>
  </si>
  <si>
    <t>60/10</t>
  </si>
  <si>
    <t>80/15</t>
  </si>
  <si>
    <t>картофельное пюре</t>
  </si>
  <si>
    <t xml:space="preserve"> 4 день</t>
  </si>
  <si>
    <t>борщ с капустой с картофелем со сметаной</t>
  </si>
  <si>
    <t>макароны отварные</t>
  </si>
  <si>
    <t>помидоры свежие</t>
  </si>
  <si>
    <t>картофель тушеный с луком</t>
  </si>
  <si>
    <t>напиток из шиповника</t>
  </si>
  <si>
    <t>запеканка рисовая с изюмом, соус вишневый</t>
  </si>
  <si>
    <t>фрикадельки из говядины  с соусом томатным</t>
  </si>
  <si>
    <t>60/20</t>
  </si>
  <si>
    <t>компот из свежих яблок</t>
  </si>
  <si>
    <t xml:space="preserve"> 5 день</t>
  </si>
  <si>
    <t>каша молочная из "Грекулеса" с маслом</t>
  </si>
  <si>
    <t>кофейный напиток с молоком</t>
  </si>
  <si>
    <t>напиток кофейный с молоком</t>
  </si>
  <si>
    <t>суп-пюре из гороха с гренками</t>
  </si>
  <si>
    <t>150/10</t>
  </si>
  <si>
    <t>200/10</t>
  </si>
  <si>
    <t>50/5</t>
  </si>
  <si>
    <t>ватрушка с творогом</t>
  </si>
  <si>
    <t>рыба запеченая с картофелем по-русски</t>
  </si>
  <si>
    <t>60/110</t>
  </si>
  <si>
    <t xml:space="preserve"> 6 день</t>
  </si>
  <si>
    <t>каша молочная ячневая с маслом</t>
  </si>
  <si>
    <t>пирожки с рисом и яйцом</t>
  </si>
  <si>
    <t>молоко кипяченое</t>
  </si>
  <si>
    <t>запеканка картофельная с овощами, соус мол.</t>
  </si>
  <si>
    <t>100/10</t>
  </si>
  <si>
    <t>150/20</t>
  </si>
  <si>
    <t xml:space="preserve"> 7 день</t>
  </si>
  <si>
    <t>суп молочный с маскаронными изделиями</t>
  </si>
  <si>
    <t>щи из свежей капусты с картофелем со смет.</t>
  </si>
  <si>
    <t>компот из  свежих груш</t>
  </si>
  <si>
    <t>пудинг творожный запеченый с соусом сметанным</t>
  </si>
  <si>
    <t xml:space="preserve"> 8 день</t>
  </si>
  <si>
    <t>каша молочная рисовая с маслом</t>
  </si>
  <si>
    <t>суп картофельный с рыбными консервами</t>
  </si>
  <si>
    <t>капуста тушеная</t>
  </si>
  <si>
    <t>вареные колбасные изделия  отварные</t>
  </si>
  <si>
    <t xml:space="preserve"> 9 день</t>
  </si>
  <si>
    <t>80/10</t>
  </si>
  <si>
    <t>варенники ленивые с соусом сметанным</t>
  </si>
  <si>
    <t>120/10</t>
  </si>
  <si>
    <t>пудинг из творога , соус сметанный</t>
  </si>
  <si>
    <t>суп из овощей с фасолью со сметаной</t>
  </si>
  <si>
    <t>суп крестьянский с перловкой со сметаной</t>
  </si>
  <si>
    <t>суп-пюре из овощей  с гренками</t>
  </si>
  <si>
    <t>Йогурт питьевой</t>
  </si>
  <si>
    <t>оладьи с яблоками, соус вишневый</t>
  </si>
  <si>
    <t>биточки манные,  соус абрикосовый</t>
  </si>
  <si>
    <t>картофель отварной, запеченый</t>
  </si>
  <si>
    <t>50/50</t>
  </si>
  <si>
    <t>запеканка картофельная с печенью, соус сметанный</t>
  </si>
  <si>
    <t xml:space="preserve"> 10 день</t>
  </si>
  <si>
    <t>каша молочная пшенная с маслом</t>
  </si>
  <si>
    <t>капуста отварная, запеченая, соус сметанный</t>
  </si>
  <si>
    <t>биточки из говядины паровые</t>
  </si>
  <si>
    <t>компот из  кураги</t>
  </si>
  <si>
    <t>125/75</t>
  </si>
  <si>
    <t>голубцы овощные с соусом  сметанным</t>
  </si>
  <si>
    <t>пудинг из отварной говядины с маслом</t>
  </si>
  <si>
    <t xml:space="preserve">                                            средние показатели пищевой и энергетической ценности за 10 дней</t>
  </si>
  <si>
    <t>40/25</t>
  </si>
  <si>
    <t>40/10</t>
  </si>
  <si>
    <t>50/20</t>
  </si>
  <si>
    <t>60/5</t>
  </si>
  <si>
    <t>30/120</t>
  </si>
  <si>
    <t>40/160</t>
  </si>
  <si>
    <t>60/25</t>
  </si>
  <si>
    <t>средние показатели</t>
  </si>
  <si>
    <r>
      <t xml:space="preserve">сезон: </t>
    </r>
    <r>
      <rPr>
        <b/>
        <sz val="8"/>
        <color theme="1"/>
        <rFont val="Arial"/>
        <family val="2"/>
        <charset val="204"/>
      </rPr>
      <t>Осень - зима</t>
    </r>
  </si>
  <si>
    <t>яйца вареные</t>
  </si>
  <si>
    <t>салат из свежих огурцов с сладким перцем с растительным маслом</t>
  </si>
  <si>
    <t>салат из свеклы с огурцами консервированными с растительным маслом</t>
  </si>
  <si>
    <t>каша  молочная "Дружба" с маслом (рис, пшено)</t>
  </si>
  <si>
    <t>тефтели из говядины с соусом молочным</t>
  </si>
  <si>
    <t>салат из капусты с огурцами с растительным маслом</t>
  </si>
  <si>
    <t>салат из свежей капусты с морковью с растительным маслом</t>
  </si>
  <si>
    <t xml:space="preserve">гуляш из говядины отварной </t>
  </si>
  <si>
    <t>биточки рыбные с соусом томатным</t>
  </si>
  <si>
    <t>салат из помидоров с перцем с растительным маслом</t>
  </si>
  <si>
    <t>салат витаминный (капуста, морковь, яблоко, масло растительное)</t>
  </si>
  <si>
    <t>рыба припущенная с маслом</t>
  </si>
  <si>
    <t>80/5</t>
  </si>
  <si>
    <t>салат из моркови с яблоками с малом растительным</t>
  </si>
  <si>
    <t>капуста отварная, запеченая, соус сухарный (масло сливочное, сухари пшеничные)</t>
  </si>
  <si>
    <t>салат из свежих помидоров и огурцов с растительным маслом</t>
  </si>
  <si>
    <t>салат картофельный с яблоками с растительным маслом</t>
  </si>
  <si>
    <t>салат из капусты со сладким перцем с растительным маслом</t>
  </si>
  <si>
    <t>азу из говядины (картофель, огурцы консервированные)</t>
  </si>
  <si>
    <t>салат из свеклы и моркови с растительным маслом</t>
  </si>
  <si>
    <t>рыба запеченая со сметаной, ананасами и сыром</t>
  </si>
  <si>
    <t>кисель из брусники</t>
  </si>
  <si>
    <t>салат из свежих помидоров и яблок с растительным малом</t>
  </si>
  <si>
    <t>каша гречневая рассыпчатая с яйцом вареным с маслом сливочным</t>
  </si>
  <si>
    <t>салат из свежих помидоров с маслом растительным</t>
  </si>
  <si>
    <t>салат из свеклы с чесноком с растительным маслом</t>
  </si>
  <si>
    <t>салат из моркови с сладким перцем и яблоком с растительным маслом</t>
  </si>
  <si>
    <t>говядина тушеная  с черносливом</t>
  </si>
  <si>
    <t>кисель из смородины</t>
  </si>
  <si>
    <t>салат витаминный (капуста, яблоки, морковь, масло растительное)</t>
  </si>
  <si>
    <t xml:space="preserve">салат из  помидоров, яблок и консервированных огурцов с растительным маслом </t>
  </si>
  <si>
    <t>салат из свеклы отварной с растительным маслом</t>
  </si>
  <si>
    <t>вареные колбасные изделия  отварные с маслом</t>
  </si>
  <si>
    <t>40/5</t>
  </si>
  <si>
    <t>40/100</t>
  </si>
  <si>
    <t>100/50</t>
  </si>
  <si>
    <t>130/5</t>
  </si>
  <si>
    <t>130/10</t>
  </si>
  <si>
    <t>борщ сибирский с фрикадельками из говядины</t>
  </si>
  <si>
    <t>содержание в % от калорийности</t>
  </si>
  <si>
    <t>кнели рыбные отварные с соусом молочным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</si>
</sst>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9" fillId="0" borderId="1" xfId="0" applyNumberFormat="1" applyFont="1" applyBorder="1"/>
    <xf numFmtId="0" fontId="3" fillId="0" borderId="1" xfId="0" applyNumberFormat="1" applyFont="1" applyBorder="1"/>
    <xf numFmtId="0" fontId="4" fillId="0" borderId="1" xfId="0" applyNumberFormat="1" applyFont="1" applyBorder="1"/>
    <xf numFmtId="0" fontId="4" fillId="0" borderId="0" xfId="0" applyFont="1" applyBorder="1"/>
    <xf numFmtId="0" fontId="9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2" xfId="0" applyFont="1" applyBorder="1"/>
    <xf numFmtId="0" fontId="3" fillId="2" borderId="1" xfId="0" applyFont="1" applyFill="1" applyBorder="1"/>
    <xf numFmtId="0" fontId="3" fillId="2" borderId="1" xfId="0" applyNumberFormat="1" applyFont="1" applyFill="1" applyBorder="1"/>
    <xf numFmtId="0" fontId="9" fillId="2" borderId="1" xfId="0" applyFont="1" applyFill="1" applyBorder="1"/>
    <xf numFmtId="0" fontId="4" fillId="2" borderId="1" xfId="0" applyNumberFormat="1" applyFont="1" applyFill="1" applyBorder="1"/>
    <xf numFmtId="0" fontId="4" fillId="2" borderId="1" xfId="0" applyFont="1" applyFill="1" applyBorder="1"/>
    <xf numFmtId="0" fontId="9" fillId="0" borderId="0" xfId="0" applyFont="1"/>
    <xf numFmtId="2" fontId="9" fillId="0" borderId="1" xfId="0" applyNumberFormat="1" applyFont="1" applyBorder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/>
    <xf numFmtId="0" fontId="4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workbookViewId="0">
      <selection activeCell="B36" sqref="B36"/>
    </sheetView>
  </sheetViews>
  <sheetFormatPr defaultRowHeight="15"/>
  <cols>
    <col min="1" max="1" width="4.28515625" customWidth="1"/>
    <col min="2" max="2" width="31.28515625" customWidth="1"/>
    <col min="3" max="3" width="6.140625" customWidth="1"/>
    <col min="4" max="6" width="3.42578125" customWidth="1"/>
    <col min="7" max="7" width="5.7109375" customWidth="1"/>
    <col min="8" max="12" width="3.42578125" customWidth="1"/>
    <col min="13" max="13" width="6.140625" customWidth="1"/>
    <col min="14" max="16" width="3.42578125" customWidth="1"/>
    <col min="17" max="17" width="5.7109375" customWidth="1"/>
    <col min="18" max="22" width="3.42578125" customWidth="1"/>
  </cols>
  <sheetData>
    <row r="1" spans="1:22">
      <c r="A1" s="37"/>
      <c r="B1" s="35" t="s">
        <v>141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>
      <c r="A2" s="18"/>
      <c r="B2" s="36" t="s">
        <v>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>
      <c r="A3" s="7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</row>
    <row r="4" spans="1:22">
      <c r="A4" s="7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2">
      <c r="A5" s="7">
        <v>104</v>
      </c>
      <c r="B5" s="3" t="s">
        <v>42</v>
      </c>
      <c r="C5" s="5" t="s">
        <v>26</v>
      </c>
      <c r="D5" s="13">
        <v>7.8</v>
      </c>
      <c r="E5" s="13">
        <v>7.9</v>
      </c>
      <c r="F5" s="13">
        <v>29.4</v>
      </c>
      <c r="G5" s="13">
        <v>185</v>
      </c>
      <c r="H5" s="13">
        <v>3.2</v>
      </c>
      <c r="I5" s="13">
        <v>0.3</v>
      </c>
      <c r="J5" s="13">
        <v>0.1</v>
      </c>
      <c r="K5" s="13">
        <v>143</v>
      </c>
      <c r="L5" s="13">
        <v>1.6</v>
      </c>
      <c r="M5" s="5" t="s">
        <v>39</v>
      </c>
      <c r="N5" s="15">
        <f t="shared" ref="N5:V5" si="0">D5/150*200</f>
        <v>10.4</v>
      </c>
      <c r="O5" s="15">
        <f t="shared" si="0"/>
        <v>10.533333333333333</v>
      </c>
      <c r="P5" s="15">
        <f t="shared" si="0"/>
        <v>39.199999999999996</v>
      </c>
      <c r="Q5" s="15">
        <f t="shared" si="0"/>
        <v>246.66666666666669</v>
      </c>
      <c r="R5" s="15">
        <f t="shared" si="0"/>
        <v>4.2666666666666675</v>
      </c>
      <c r="S5" s="15">
        <f t="shared" si="0"/>
        <v>0.4</v>
      </c>
      <c r="T5" s="15">
        <f t="shared" si="0"/>
        <v>0.13333333333333336</v>
      </c>
      <c r="U5" s="15">
        <f t="shared" si="0"/>
        <v>190.66666666666669</v>
      </c>
      <c r="V5" s="15">
        <f t="shared" si="0"/>
        <v>2.1333333333333337</v>
      </c>
    </row>
    <row r="6" spans="1:22">
      <c r="A6" s="7">
        <v>287</v>
      </c>
      <c r="B6" s="3" t="s">
        <v>85</v>
      </c>
      <c r="C6" s="5">
        <v>150</v>
      </c>
      <c r="D6" s="13">
        <v>1.05</v>
      </c>
      <c r="E6" s="13">
        <v>1.2</v>
      </c>
      <c r="F6" s="13">
        <v>13</v>
      </c>
      <c r="G6" s="13">
        <v>67</v>
      </c>
      <c r="H6" s="13">
        <v>2.9</v>
      </c>
      <c r="I6" s="13">
        <v>0.2</v>
      </c>
      <c r="J6" s="13">
        <v>0.1</v>
      </c>
      <c r="K6" s="13">
        <v>128.30000000000001</v>
      </c>
      <c r="L6" s="13">
        <v>0.1</v>
      </c>
      <c r="M6" s="5">
        <v>180</v>
      </c>
      <c r="N6" s="13">
        <f t="shared" ref="N6:V6" si="1">D6/150*180</f>
        <v>1.26</v>
      </c>
      <c r="O6" s="13">
        <f t="shared" si="1"/>
        <v>1.44</v>
      </c>
      <c r="P6" s="13">
        <f t="shared" si="1"/>
        <v>15.600000000000001</v>
      </c>
      <c r="Q6" s="13">
        <f t="shared" si="1"/>
        <v>80.399999999999991</v>
      </c>
      <c r="R6" s="13">
        <f t="shared" si="1"/>
        <v>3.48</v>
      </c>
      <c r="S6" s="13">
        <f t="shared" si="1"/>
        <v>0.24000000000000002</v>
      </c>
      <c r="T6" s="13">
        <f t="shared" si="1"/>
        <v>0.12000000000000001</v>
      </c>
      <c r="U6" s="13">
        <f t="shared" si="1"/>
        <v>153.96</v>
      </c>
      <c r="V6" s="13">
        <f t="shared" si="1"/>
        <v>0.12000000000000001</v>
      </c>
    </row>
    <row r="7" spans="1:22">
      <c r="A7" s="7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5">
        <v>40</v>
      </c>
      <c r="N7" s="16">
        <f t="shared" ref="N7:V7" si="2">D7*2</f>
        <v>3.2</v>
      </c>
      <c r="O7" s="16">
        <f t="shared" si="2"/>
        <v>0.4</v>
      </c>
      <c r="P7" s="16">
        <f t="shared" si="2"/>
        <v>19.399999999999999</v>
      </c>
      <c r="Q7" s="16">
        <f t="shared" si="2"/>
        <v>94</v>
      </c>
      <c r="R7" s="16">
        <f t="shared" si="2"/>
        <v>0</v>
      </c>
      <c r="S7" s="16">
        <f t="shared" si="2"/>
        <v>0</v>
      </c>
      <c r="T7" s="16">
        <f t="shared" si="2"/>
        <v>0</v>
      </c>
      <c r="U7" s="16">
        <f t="shared" si="2"/>
        <v>9.1999999999999993</v>
      </c>
      <c r="V7" s="16">
        <f t="shared" si="2"/>
        <v>0.6</v>
      </c>
    </row>
    <row r="8" spans="1:22">
      <c r="A8" s="7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5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2">
      <c r="A9" s="7"/>
      <c r="B9" s="10" t="s">
        <v>22</v>
      </c>
      <c r="C9" s="5"/>
      <c r="D9" s="22">
        <f t="shared" ref="D9:L9" si="3">SUM(D5:D8)</f>
        <v>10.45</v>
      </c>
      <c r="E9" s="22">
        <f t="shared" si="3"/>
        <v>13.399999999999999</v>
      </c>
      <c r="F9" s="22">
        <f t="shared" si="3"/>
        <v>52.099999999999994</v>
      </c>
      <c r="G9" s="22">
        <f t="shared" si="3"/>
        <v>336.4</v>
      </c>
      <c r="H9" s="22">
        <f t="shared" si="3"/>
        <v>6.1</v>
      </c>
      <c r="I9" s="22">
        <f t="shared" si="3"/>
        <v>0.5</v>
      </c>
      <c r="J9" s="22">
        <f t="shared" si="3"/>
        <v>0.2</v>
      </c>
      <c r="K9" s="22">
        <f t="shared" si="3"/>
        <v>276.50000000000006</v>
      </c>
      <c r="L9" s="22">
        <f t="shared" si="3"/>
        <v>2</v>
      </c>
      <c r="M9" s="31"/>
      <c r="N9" s="23">
        <f t="shared" ref="N9:V9" si="4">SUM(N5:N8)</f>
        <v>14.86</v>
      </c>
      <c r="O9" s="23">
        <f t="shared" si="4"/>
        <v>16.473333333333333</v>
      </c>
      <c r="P9" s="23">
        <f t="shared" si="4"/>
        <v>74.199999999999989</v>
      </c>
      <c r="Q9" s="23">
        <f t="shared" si="4"/>
        <v>458.46666666666664</v>
      </c>
      <c r="R9" s="23">
        <f t="shared" si="4"/>
        <v>7.7466666666666679</v>
      </c>
      <c r="S9" s="23">
        <f t="shared" si="4"/>
        <v>0.64</v>
      </c>
      <c r="T9" s="23">
        <f t="shared" si="4"/>
        <v>0.25333333333333335</v>
      </c>
      <c r="U9" s="23">
        <f t="shared" si="4"/>
        <v>354.42666666666668</v>
      </c>
      <c r="V9" s="23">
        <f t="shared" si="4"/>
        <v>2.8533333333333339</v>
      </c>
    </row>
    <row r="10" spans="1:22">
      <c r="A10" s="7"/>
      <c r="B10" s="1" t="s">
        <v>21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5"/>
      <c r="N10" s="16"/>
      <c r="O10" s="16"/>
      <c r="P10" s="16"/>
      <c r="Q10" s="16"/>
      <c r="R10" s="16"/>
      <c r="S10" s="16"/>
      <c r="T10" s="16"/>
      <c r="U10" s="16"/>
      <c r="V10" s="16"/>
    </row>
    <row r="11" spans="1:22">
      <c r="A11" s="7">
        <v>89</v>
      </c>
      <c r="B11" s="3" t="s">
        <v>38</v>
      </c>
      <c r="C11" s="5">
        <v>100</v>
      </c>
      <c r="D11" s="13">
        <v>0.4</v>
      </c>
      <c r="E11" s="13">
        <v>0.4</v>
      </c>
      <c r="F11" s="13">
        <v>9.8000000000000007</v>
      </c>
      <c r="G11" s="13">
        <v>45</v>
      </c>
      <c r="H11" s="13">
        <v>11.8</v>
      </c>
      <c r="I11" s="13">
        <v>0</v>
      </c>
      <c r="J11" s="13">
        <v>0</v>
      </c>
      <c r="K11" s="13">
        <v>58.8</v>
      </c>
      <c r="L11" s="13">
        <v>1.3</v>
      </c>
      <c r="M11" s="5">
        <v>100</v>
      </c>
      <c r="N11" s="13">
        <v>0.4</v>
      </c>
      <c r="O11" s="13">
        <v>0.4</v>
      </c>
      <c r="P11" s="13">
        <v>9.8000000000000007</v>
      </c>
      <c r="Q11" s="13">
        <v>45</v>
      </c>
      <c r="R11" s="13">
        <v>11.8</v>
      </c>
      <c r="S11" s="13">
        <v>0</v>
      </c>
      <c r="T11" s="13">
        <v>0</v>
      </c>
      <c r="U11" s="13">
        <v>58.8</v>
      </c>
      <c r="V11" s="13">
        <v>1.3</v>
      </c>
    </row>
    <row r="12" spans="1:22">
      <c r="A12" s="7"/>
      <c r="B12" s="10" t="s">
        <v>22</v>
      </c>
      <c r="C12" s="5"/>
      <c r="D12" s="22">
        <f>D11</f>
        <v>0.4</v>
      </c>
      <c r="E12" s="22">
        <f t="shared" ref="E12:L12" si="5">E11</f>
        <v>0.4</v>
      </c>
      <c r="F12" s="22">
        <f t="shared" si="5"/>
        <v>9.8000000000000007</v>
      </c>
      <c r="G12" s="22">
        <f t="shared" si="5"/>
        <v>45</v>
      </c>
      <c r="H12" s="22">
        <f t="shared" si="5"/>
        <v>11.8</v>
      </c>
      <c r="I12" s="22">
        <f t="shared" si="5"/>
        <v>0</v>
      </c>
      <c r="J12" s="22">
        <f t="shared" si="5"/>
        <v>0</v>
      </c>
      <c r="K12" s="22">
        <f t="shared" si="5"/>
        <v>58.8</v>
      </c>
      <c r="L12" s="22">
        <f t="shared" si="5"/>
        <v>1.3</v>
      </c>
      <c r="M12" s="31"/>
      <c r="N12" s="22">
        <f>N11</f>
        <v>0.4</v>
      </c>
      <c r="O12" s="22">
        <f t="shared" ref="O12" si="6">O11</f>
        <v>0.4</v>
      </c>
      <c r="P12" s="22">
        <f t="shared" ref="P12" si="7">P11</f>
        <v>9.8000000000000007</v>
      </c>
      <c r="Q12" s="22">
        <f t="shared" ref="Q12" si="8">Q11</f>
        <v>45</v>
      </c>
      <c r="R12" s="22">
        <f t="shared" ref="R12" si="9">R11</f>
        <v>11.8</v>
      </c>
      <c r="S12" s="22">
        <f t="shared" ref="S12" si="10">S11</f>
        <v>0</v>
      </c>
      <c r="T12" s="22">
        <f t="shared" ref="T12" si="11">T11</f>
        <v>0</v>
      </c>
      <c r="U12" s="22">
        <f t="shared" ref="U12" si="12">U11</f>
        <v>58.8</v>
      </c>
      <c r="V12" s="22">
        <f t="shared" ref="V12" si="13">V11</f>
        <v>1.3</v>
      </c>
    </row>
    <row r="13" spans="1:22">
      <c r="A13" s="7"/>
      <c r="B13" s="6" t="s">
        <v>11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8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5.5" customHeight="1">
      <c r="A14" s="7">
        <v>4</v>
      </c>
      <c r="B14" s="44" t="s">
        <v>148</v>
      </c>
      <c r="C14" s="5">
        <v>40</v>
      </c>
      <c r="D14" s="3">
        <f>N14/60*40</f>
        <v>0.33333333333333331</v>
      </c>
      <c r="E14" s="3">
        <f t="shared" ref="E14" si="14">O14/60*40</f>
        <v>2.02</v>
      </c>
      <c r="F14" s="3">
        <f t="shared" ref="F14" si="15">P14/60*40</f>
        <v>2.1266666666666669</v>
      </c>
      <c r="G14" s="3">
        <f t="shared" ref="G14" si="16">Q14/60*40</f>
        <v>28</v>
      </c>
      <c r="H14" s="3">
        <f t="shared" ref="H14" si="17">R14/60*40</f>
        <v>3</v>
      </c>
      <c r="I14" s="3">
        <f t="shared" ref="I14" si="18">S14/60*40</f>
        <v>0</v>
      </c>
      <c r="J14" s="3">
        <f t="shared" ref="J14" si="19">T14/60*40</f>
        <v>0</v>
      </c>
      <c r="K14" s="3">
        <f t="shared" ref="K14" si="20">U14/60*40</f>
        <v>18.599999999999998</v>
      </c>
      <c r="L14" s="3">
        <f t="shared" ref="L14" si="21">V14/60*40</f>
        <v>0.13333333333333333</v>
      </c>
      <c r="M14" s="5">
        <v>60</v>
      </c>
      <c r="N14" s="15">
        <v>0.5</v>
      </c>
      <c r="O14" s="15">
        <v>3.03</v>
      </c>
      <c r="P14" s="15">
        <v>3.19</v>
      </c>
      <c r="Q14" s="15">
        <v>42</v>
      </c>
      <c r="R14" s="15">
        <v>4.5</v>
      </c>
      <c r="S14" s="15">
        <v>0</v>
      </c>
      <c r="T14" s="15">
        <v>0</v>
      </c>
      <c r="U14" s="15">
        <v>27.9</v>
      </c>
      <c r="V14" s="15">
        <v>0.2</v>
      </c>
    </row>
    <row r="15" spans="1:22">
      <c r="A15" s="7">
        <v>42</v>
      </c>
      <c r="B15" s="7" t="s">
        <v>33</v>
      </c>
      <c r="C15" s="8">
        <v>150</v>
      </c>
      <c r="D15" s="13">
        <v>2.8</v>
      </c>
      <c r="E15" s="13">
        <v>6.1</v>
      </c>
      <c r="F15" s="13">
        <v>19.399999999999999</v>
      </c>
      <c r="G15" s="13">
        <v>89.76</v>
      </c>
      <c r="H15" s="13">
        <v>1.3</v>
      </c>
      <c r="I15" s="13">
        <v>0.1</v>
      </c>
      <c r="J15" s="13">
        <v>0.1</v>
      </c>
      <c r="K15" s="13">
        <v>18.3</v>
      </c>
      <c r="L15" s="13">
        <v>1.8</v>
      </c>
      <c r="M15" s="8">
        <v>200</v>
      </c>
      <c r="N15" s="17">
        <f t="shared" ref="N15:V15" si="22">D15/150*200</f>
        <v>3.7333333333333329</v>
      </c>
      <c r="O15" s="17">
        <f t="shared" si="22"/>
        <v>8.1333333333333329</v>
      </c>
      <c r="P15" s="17">
        <f t="shared" si="22"/>
        <v>25.866666666666667</v>
      </c>
      <c r="Q15" s="17">
        <f t="shared" si="22"/>
        <v>119.68</v>
      </c>
      <c r="R15" s="17">
        <f t="shared" si="22"/>
        <v>1.7333333333333332</v>
      </c>
      <c r="S15" s="17">
        <f t="shared" si="22"/>
        <v>0.13333333333333336</v>
      </c>
      <c r="T15" s="17">
        <f t="shared" si="22"/>
        <v>0.13333333333333336</v>
      </c>
      <c r="U15" s="17">
        <f t="shared" si="22"/>
        <v>24.400000000000002</v>
      </c>
      <c r="V15" s="17">
        <f t="shared" si="22"/>
        <v>2.4</v>
      </c>
    </row>
    <row r="16" spans="1:22">
      <c r="A16" s="7">
        <v>180</v>
      </c>
      <c r="B16" s="7" t="s">
        <v>149</v>
      </c>
      <c r="C16" s="8" t="s">
        <v>32</v>
      </c>
      <c r="D16" s="13">
        <v>13.1</v>
      </c>
      <c r="E16" s="13">
        <v>6.7</v>
      </c>
      <c r="F16" s="13">
        <v>2.8</v>
      </c>
      <c r="G16" s="13">
        <v>126.4</v>
      </c>
      <c r="H16" s="13">
        <v>0.2</v>
      </c>
      <c r="I16" s="13">
        <v>0.1</v>
      </c>
      <c r="J16" s="13">
        <v>0.1</v>
      </c>
      <c r="K16" s="13">
        <v>19.5</v>
      </c>
      <c r="L16" s="13">
        <v>1.4</v>
      </c>
      <c r="M16" s="8" t="s">
        <v>32</v>
      </c>
      <c r="N16" s="13">
        <v>13.1</v>
      </c>
      <c r="O16" s="13">
        <v>6.7</v>
      </c>
      <c r="P16" s="13">
        <v>2.8</v>
      </c>
      <c r="Q16" s="13">
        <v>126.4</v>
      </c>
      <c r="R16" s="13">
        <v>0.2</v>
      </c>
      <c r="S16" s="13">
        <v>0.1</v>
      </c>
      <c r="T16" s="13">
        <v>0.1</v>
      </c>
      <c r="U16" s="13">
        <v>19.5</v>
      </c>
      <c r="V16" s="13">
        <v>1.4</v>
      </c>
    </row>
    <row r="17" spans="1:22">
      <c r="A17" s="7">
        <v>239</v>
      </c>
      <c r="B17" s="7" t="s">
        <v>121</v>
      </c>
      <c r="C17" s="8">
        <v>80</v>
      </c>
      <c r="D17" s="13">
        <v>1.68</v>
      </c>
      <c r="E17" s="13">
        <v>2.6</v>
      </c>
      <c r="F17" s="13">
        <v>11.2</v>
      </c>
      <c r="G17" s="13">
        <v>85.7</v>
      </c>
      <c r="H17" s="13">
        <v>2.1</v>
      </c>
      <c r="I17" s="13">
        <v>0.08</v>
      </c>
      <c r="J17" s="13">
        <v>0.08</v>
      </c>
      <c r="K17" s="13">
        <v>8.08</v>
      </c>
      <c r="L17" s="13">
        <v>0.48</v>
      </c>
      <c r="M17" s="8">
        <v>100</v>
      </c>
      <c r="N17" s="13">
        <f t="shared" ref="N17:V17" si="23">D17/80*100</f>
        <v>2.0999999999999996</v>
      </c>
      <c r="O17" s="13">
        <f t="shared" si="23"/>
        <v>3.25</v>
      </c>
      <c r="P17" s="13">
        <f t="shared" si="23"/>
        <v>13.999999999999998</v>
      </c>
      <c r="Q17" s="13">
        <f t="shared" si="23"/>
        <v>107.125</v>
      </c>
      <c r="R17" s="13">
        <f t="shared" si="23"/>
        <v>2.6250000000000004</v>
      </c>
      <c r="S17" s="13">
        <f t="shared" si="23"/>
        <v>0.1</v>
      </c>
      <c r="T17" s="13">
        <f t="shared" si="23"/>
        <v>0.1</v>
      </c>
      <c r="U17" s="13">
        <f t="shared" si="23"/>
        <v>10.100000000000001</v>
      </c>
      <c r="V17" s="13">
        <f t="shared" si="23"/>
        <v>0.6</v>
      </c>
    </row>
    <row r="18" spans="1:22">
      <c r="A18" s="7">
        <v>276</v>
      </c>
      <c r="B18" s="7" t="s">
        <v>34</v>
      </c>
      <c r="C18" s="8">
        <v>150</v>
      </c>
      <c r="D18" s="13">
        <v>0.1</v>
      </c>
      <c r="E18" s="13">
        <v>0</v>
      </c>
      <c r="F18" s="13">
        <v>13.7</v>
      </c>
      <c r="G18" s="13">
        <v>56.5</v>
      </c>
      <c r="H18" s="13">
        <v>0.7</v>
      </c>
      <c r="I18" s="13">
        <v>0</v>
      </c>
      <c r="J18" s="13">
        <v>0</v>
      </c>
      <c r="K18" s="13">
        <v>12.5</v>
      </c>
      <c r="L18" s="13">
        <v>0.1</v>
      </c>
      <c r="M18" s="19">
        <v>180</v>
      </c>
      <c r="N18" s="17">
        <f t="shared" ref="N18:V18" si="24">D18/150*180</f>
        <v>0.12000000000000001</v>
      </c>
      <c r="O18" s="17">
        <f t="shared" si="24"/>
        <v>0</v>
      </c>
      <c r="P18" s="17">
        <f t="shared" si="24"/>
        <v>16.439999999999998</v>
      </c>
      <c r="Q18" s="17">
        <f t="shared" si="24"/>
        <v>67.8</v>
      </c>
      <c r="R18" s="17">
        <f t="shared" si="24"/>
        <v>0.83999999999999986</v>
      </c>
      <c r="S18" s="17">
        <f t="shared" si="24"/>
        <v>0</v>
      </c>
      <c r="T18" s="17">
        <f t="shared" si="24"/>
        <v>0</v>
      </c>
      <c r="U18" s="17">
        <f t="shared" si="24"/>
        <v>15</v>
      </c>
      <c r="V18" s="17">
        <f t="shared" si="24"/>
        <v>0.12000000000000001</v>
      </c>
    </row>
    <row r="19" spans="1:22">
      <c r="A19" s="7"/>
      <c r="B19" s="7" t="s">
        <v>28</v>
      </c>
      <c r="C19" s="8" t="s">
        <v>27</v>
      </c>
      <c r="D19" s="7">
        <v>4.5</v>
      </c>
      <c r="E19" s="7">
        <v>0.6</v>
      </c>
      <c r="F19" s="7">
        <v>27.3</v>
      </c>
      <c r="G19" s="7">
        <v>133.6</v>
      </c>
      <c r="H19" s="7">
        <v>0</v>
      </c>
      <c r="I19" s="7">
        <v>0</v>
      </c>
      <c r="J19" s="7">
        <v>0</v>
      </c>
      <c r="K19" s="7">
        <v>15</v>
      </c>
      <c r="L19" s="7">
        <v>1.1000000000000001</v>
      </c>
      <c r="M19" s="8" t="s">
        <v>47</v>
      </c>
      <c r="N19" s="13">
        <v>5.2</v>
      </c>
      <c r="O19" s="7">
        <v>0.7</v>
      </c>
      <c r="P19" s="7">
        <v>31</v>
      </c>
      <c r="Q19" s="7">
        <v>153.4</v>
      </c>
      <c r="R19" s="7">
        <v>0</v>
      </c>
      <c r="S19" s="7">
        <v>0</v>
      </c>
      <c r="T19" s="7">
        <v>0</v>
      </c>
      <c r="U19" s="7">
        <v>17.899999999999999</v>
      </c>
      <c r="V19" s="7">
        <v>1.4</v>
      </c>
    </row>
    <row r="20" spans="1:22">
      <c r="A20" s="7"/>
      <c r="B20" s="10" t="s">
        <v>22</v>
      </c>
      <c r="C20" s="8"/>
      <c r="D20" s="24">
        <f>SUM(D14:D19)</f>
        <v>22.513333333333335</v>
      </c>
      <c r="E20" s="24">
        <f t="shared" ref="E20:L20" si="25">SUM(E14:E19)</f>
        <v>18.020000000000003</v>
      </c>
      <c r="F20" s="24">
        <f t="shared" si="25"/>
        <v>76.526666666666657</v>
      </c>
      <c r="G20" s="24">
        <f t="shared" si="25"/>
        <v>519.96</v>
      </c>
      <c r="H20" s="24">
        <f t="shared" si="25"/>
        <v>7.3</v>
      </c>
      <c r="I20" s="24">
        <f t="shared" si="25"/>
        <v>0.28000000000000003</v>
      </c>
      <c r="J20" s="24">
        <f t="shared" si="25"/>
        <v>0.28000000000000003</v>
      </c>
      <c r="K20" s="24">
        <f t="shared" si="25"/>
        <v>91.98</v>
      </c>
      <c r="L20" s="24">
        <f t="shared" si="25"/>
        <v>5.0133333333333336</v>
      </c>
      <c r="M20" s="32"/>
      <c r="N20" s="25">
        <f>SUM(N14:N19)</f>
        <v>24.75333333333333</v>
      </c>
      <c r="O20" s="25">
        <f t="shared" ref="O20:V20" si="26">SUM(O14:O19)</f>
        <v>21.813333333333333</v>
      </c>
      <c r="P20" s="25">
        <f t="shared" si="26"/>
        <v>93.296666666666667</v>
      </c>
      <c r="Q20" s="25">
        <f t="shared" si="26"/>
        <v>616.40500000000009</v>
      </c>
      <c r="R20" s="25">
        <f t="shared" si="26"/>
        <v>9.8983333333333334</v>
      </c>
      <c r="S20" s="25">
        <f t="shared" si="26"/>
        <v>0.33333333333333337</v>
      </c>
      <c r="T20" s="25">
        <f t="shared" si="26"/>
        <v>0.33333333333333337</v>
      </c>
      <c r="U20" s="25">
        <f t="shared" si="26"/>
        <v>114.80000000000001</v>
      </c>
      <c r="V20" s="25">
        <f t="shared" si="26"/>
        <v>6.1199999999999992</v>
      </c>
    </row>
    <row r="21" spans="1:22">
      <c r="A21" s="7"/>
      <c r="B21" s="9" t="s">
        <v>23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32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7">
        <v>330</v>
      </c>
      <c r="B22" s="7" t="s">
        <v>13</v>
      </c>
      <c r="C22" s="8">
        <v>50</v>
      </c>
      <c r="D22" s="13">
        <f>N22/70*50</f>
        <v>3.214285714285714</v>
      </c>
      <c r="E22" s="13">
        <f t="shared" ref="E22:H22" si="27">O22/70*50</f>
        <v>3.1428571428571432</v>
      </c>
      <c r="F22" s="13">
        <f t="shared" si="27"/>
        <v>26.428571428571431</v>
      </c>
      <c r="G22" s="13">
        <f t="shared" si="27"/>
        <v>157.28571428571428</v>
      </c>
      <c r="H22" s="13">
        <f t="shared" si="27"/>
        <v>7.1428571428571425E-2</v>
      </c>
      <c r="I22" s="13">
        <f>S22/70*50</f>
        <v>7.1428571428571425E-2</v>
      </c>
      <c r="J22" s="13">
        <f>T22/70*50</f>
        <v>0</v>
      </c>
      <c r="K22" s="13">
        <f>U22/70*50</f>
        <v>17.428571428571427</v>
      </c>
      <c r="L22" s="13">
        <f>V22/70*50</f>
        <v>0.2142857142857143</v>
      </c>
      <c r="M22" s="32">
        <v>70</v>
      </c>
      <c r="N22" s="13">
        <v>4.5</v>
      </c>
      <c r="O22" s="13">
        <v>4.4000000000000004</v>
      </c>
      <c r="P22" s="13">
        <v>37</v>
      </c>
      <c r="Q22" s="13">
        <v>220.2</v>
      </c>
      <c r="R22" s="13">
        <v>0.1</v>
      </c>
      <c r="S22" s="13">
        <v>0.1</v>
      </c>
      <c r="T22" s="13">
        <v>0</v>
      </c>
      <c r="U22" s="13">
        <v>24.4</v>
      </c>
      <c r="V22" s="13">
        <v>0.3</v>
      </c>
    </row>
    <row r="23" spans="1:22">
      <c r="A23" s="7">
        <v>273</v>
      </c>
      <c r="B23" s="7" t="s">
        <v>35</v>
      </c>
      <c r="C23" s="8">
        <v>150</v>
      </c>
      <c r="D23" s="13">
        <v>0.1</v>
      </c>
      <c r="E23" s="13">
        <v>0</v>
      </c>
      <c r="F23" s="13">
        <v>13.3</v>
      </c>
      <c r="G23" s="13">
        <v>55.3</v>
      </c>
      <c r="H23" s="13">
        <v>0.6</v>
      </c>
      <c r="I23" s="13">
        <v>0</v>
      </c>
      <c r="J23" s="13">
        <v>0</v>
      </c>
      <c r="K23" s="13">
        <v>11.4</v>
      </c>
      <c r="L23" s="13">
        <v>0.1</v>
      </c>
      <c r="M23" s="32">
        <v>180</v>
      </c>
      <c r="N23" s="17">
        <f t="shared" ref="N23:V23" si="28">D23/150*180</f>
        <v>0.12000000000000001</v>
      </c>
      <c r="O23" s="17">
        <f t="shared" si="28"/>
        <v>0</v>
      </c>
      <c r="P23" s="17">
        <f t="shared" si="28"/>
        <v>15.96</v>
      </c>
      <c r="Q23" s="17">
        <f t="shared" si="28"/>
        <v>66.36</v>
      </c>
      <c r="R23" s="17">
        <f t="shared" si="28"/>
        <v>0.72</v>
      </c>
      <c r="S23" s="17">
        <f t="shared" si="28"/>
        <v>0</v>
      </c>
      <c r="T23" s="17">
        <f t="shared" si="28"/>
        <v>0</v>
      </c>
      <c r="U23" s="17">
        <f t="shared" si="28"/>
        <v>13.68</v>
      </c>
      <c r="V23" s="17">
        <f t="shared" si="28"/>
        <v>0.12000000000000001</v>
      </c>
    </row>
    <row r="24" spans="1:22">
      <c r="A24" s="7"/>
      <c r="B24" s="10" t="s">
        <v>22</v>
      </c>
      <c r="C24" s="8"/>
      <c r="D24" s="26">
        <f>SUM(D22:D23)</f>
        <v>3.3142857142857141</v>
      </c>
      <c r="E24" s="26">
        <f t="shared" ref="E24:L24" si="29">SUM(E22:E23)</f>
        <v>3.1428571428571432</v>
      </c>
      <c r="F24" s="26">
        <f t="shared" si="29"/>
        <v>39.728571428571428</v>
      </c>
      <c r="G24" s="26">
        <f t="shared" si="29"/>
        <v>212.58571428571429</v>
      </c>
      <c r="H24" s="26">
        <f t="shared" si="29"/>
        <v>0.67142857142857137</v>
      </c>
      <c r="I24" s="26">
        <f t="shared" si="29"/>
        <v>7.1428571428571425E-2</v>
      </c>
      <c r="J24" s="26">
        <f t="shared" si="29"/>
        <v>0</v>
      </c>
      <c r="K24" s="26">
        <f t="shared" si="29"/>
        <v>28.828571428571429</v>
      </c>
      <c r="L24" s="26">
        <f t="shared" si="29"/>
        <v>0.31428571428571428</v>
      </c>
      <c r="M24" s="32"/>
      <c r="N24" s="25">
        <f>SUM(N22:N23)</f>
        <v>4.62</v>
      </c>
      <c r="O24" s="25">
        <f t="shared" ref="O24:V24" si="30">SUM(O22:O23)</f>
        <v>4.4000000000000004</v>
      </c>
      <c r="P24" s="25">
        <f t="shared" si="30"/>
        <v>52.96</v>
      </c>
      <c r="Q24" s="25">
        <f t="shared" si="30"/>
        <v>286.56</v>
      </c>
      <c r="R24" s="25">
        <f t="shared" si="30"/>
        <v>0.82</v>
      </c>
      <c r="S24" s="25">
        <f t="shared" si="30"/>
        <v>0.1</v>
      </c>
      <c r="T24" s="25">
        <f t="shared" si="30"/>
        <v>0</v>
      </c>
      <c r="U24" s="25">
        <f t="shared" si="30"/>
        <v>38.08</v>
      </c>
      <c r="V24" s="25">
        <f t="shared" si="30"/>
        <v>0.42</v>
      </c>
    </row>
    <row r="25" spans="1:22">
      <c r="A25" s="7"/>
      <c r="B25" s="10" t="s">
        <v>24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8"/>
      <c r="N25" s="17"/>
      <c r="O25" s="17"/>
      <c r="P25" s="17"/>
      <c r="Q25" s="17"/>
      <c r="R25" s="17"/>
      <c r="S25" s="17"/>
      <c r="T25" s="17"/>
      <c r="U25" s="17"/>
      <c r="V25" s="17"/>
    </row>
    <row r="26" spans="1:22">
      <c r="A26" s="7">
        <v>1</v>
      </c>
      <c r="B26" s="7" t="s">
        <v>52</v>
      </c>
      <c r="C26" s="8">
        <v>50</v>
      </c>
      <c r="D26" s="13">
        <v>0.8</v>
      </c>
      <c r="E26" s="13">
        <v>3.6</v>
      </c>
      <c r="F26" s="13">
        <v>3.5</v>
      </c>
      <c r="G26" s="13">
        <v>51.7</v>
      </c>
      <c r="H26" s="13">
        <v>1.3</v>
      </c>
      <c r="I26" s="13">
        <v>0</v>
      </c>
      <c r="J26" s="13">
        <v>0</v>
      </c>
      <c r="K26" s="13">
        <v>11.4</v>
      </c>
      <c r="L26" s="13">
        <v>0.3</v>
      </c>
      <c r="M26" s="8">
        <v>50</v>
      </c>
      <c r="N26" s="13">
        <v>0.8</v>
      </c>
      <c r="O26" s="13">
        <v>3.6</v>
      </c>
      <c r="P26" s="13">
        <v>3.5</v>
      </c>
      <c r="Q26" s="13">
        <v>51.7</v>
      </c>
      <c r="R26" s="13">
        <v>1.3</v>
      </c>
      <c r="S26" s="13">
        <v>0</v>
      </c>
      <c r="T26" s="13">
        <v>0</v>
      </c>
      <c r="U26" s="13">
        <v>11.4</v>
      </c>
      <c r="V26" s="13">
        <v>0.3</v>
      </c>
    </row>
    <row r="27" spans="1:22">
      <c r="A27" s="7">
        <v>161</v>
      </c>
      <c r="B27" s="7" t="s">
        <v>150</v>
      </c>
      <c r="C27" s="19" t="s">
        <v>133</v>
      </c>
      <c r="D27" s="13">
        <f>N27/50*40</f>
        <v>5.5200000000000005</v>
      </c>
      <c r="E27" s="13">
        <f t="shared" ref="E27:H27" si="31">O27/50*40</f>
        <v>2.3199999999999998</v>
      </c>
      <c r="F27" s="13">
        <f t="shared" si="31"/>
        <v>5.2</v>
      </c>
      <c r="G27" s="13">
        <f t="shared" si="31"/>
        <v>81.199999999999989</v>
      </c>
      <c r="H27" s="13">
        <f t="shared" si="31"/>
        <v>0.08</v>
      </c>
      <c r="I27" s="13">
        <f t="shared" ref="I27:L27" si="32">S27/50*40</f>
        <v>0</v>
      </c>
      <c r="J27" s="13">
        <f t="shared" si="32"/>
        <v>0.08</v>
      </c>
      <c r="K27" s="13">
        <f t="shared" si="32"/>
        <v>36.480000000000004</v>
      </c>
      <c r="L27" s="13">
        <f t="shared" si="32"/>
        <v>0.16</v>
      </c>
      <c r="M27" s="19" t="s">
        <v>40</v>
      </c>
      <c r="N27" s="13">
        <v>6.9</v>
      </c>
      <c r="O27" s="13">
        <v>2.9</v>
      </c>
      <c r="P27" s="13">
        <v>6.5</v>
      </c>
      <c r="Q27" s="13">
        <v>101.5</v>
      </c>
      <c r="R27" s="13">
        <v>0.1</v>
      </c>
      <c r="S27" s="13">
        <v>0</v>
      </c>
      <c r="T27" s="13">
        <v>0.1</v>
      </c>
      <c r="U27" s="13">
        <v>45.6</v>
      </c>
      <c r="V27" s="13">
        <v>0.2</v>
      </c>
    </row>
    <row r="28" spans="1:22">
      <c r="A28" s="7">
        <v>224</v>
      </c>
      <c r="B28" s="7" t="s">
        <v>36</v>
      </c>
      <c r="C28" s="8">
        <v>80</v>
      </c>
      <c r="D28" s="13">
        <v>1.9</v>
      </c>
      <c r="E28" s="13">
        <v>3.5</v>
      </c>
      <c r="F28" s="13">
        <v>15.6</v>
      </c>
      <c r="G28" s="7">
        <v>114.5</v>
      </c>
      <c r="H28" s="13">
        <v>0</v>
      </c>
      <c r="I28" s="7">
        <v>0</v>
      </c>
      <c r="J28" s="7">
        <v>0</v>
      </c>
      <c r="K28" s="7">
        <v>0.6</v>
      </c>
      <c r="L28" s="7">
        <v>0.2</v>
      </c>
      <c r="M28" s="8">
        <v>100</v>
      </c>
      <c r="N28" s="17">
        <f t="shared" ref="N28:V28" si="33">D28/80*100</f>
        <v>2.375</v>
      </c>
      <c r="O28" s="17">
        <f t="shared" si="33"/>
        <v>4.375</v>
      </c>
      <c r="P28" s="17">
        <f t="shared" si="33"/>
        <v>19.5</v>
      </c>
      <c r="Q28" s="17">
        <f t="shared" si="33"/>
        <v>143.125</v>
      </c>
      <c r="R28" s="17">
        <f t="shared" si="33"/>
        <v>0</v>
      </c>
      <c r="S28" s="17">
        <f t="shared" si="33"/>
        <v>0</v>
      </c>
      <c r="T28" s="17">
        <f t="shared" si="33"/>
        <v>0</v>
      </c>
      <c r="U28" s="17">
        <f t="shared" si="33"/>
        <v>0.75</v>
      </c>
      <c r="V28" s="17">
        <f t="shared" si="33"/>
        <v>0.25</v>
      </c>
    </row>
    <row r="29" spans="1:22">
      <c r="A29" s="7">
        <v>300</v>
      </c>
      <c r="B29" s="7" t="s">
        <v>37</v>
      </c>
      <c r="C29" s="8">
        <v>150</v>
      </c>
      <c r="D29" s="13">
        <v>0</v>
      </c>
      <c r="E29" s="13">
        <v>0</v>
      </c>
      <c r="F29" s="13">
        <v>5</v>
      </c>
      <c r="G29" s="13">
        <v>20</v>
      </c>
      <c r="H29" s="13">
        <v>0</v>
      </c>
      <c r="I29" s="13">
        <v>0</v>
      </c>
      <c r="J29" s="13">
        <v>0</v>
      </c>
      <c r="K29" s="13">
        <v>7</v>
      </c>
      <c r="L29" s="13">
        <v>0</v>
      </c>
      <c r="M29" s="8">
        <v>180</v>
      </c>
      <c r="N29" s="17">
        <f t="shared" ref="N29:V29" si="34">D29/150*180</f>
        <v>0</v>
      </c>
      <c r="O29" s="17">
        <f t="shared" si="34"/>
        <v>0</v>
      </c>
      <c r="P29" s="17">
        <f t="shared" si="34"/>
        <v>6</v>
      </c>
      <c r="Q29" s="17">
        <f t="shared" si="34"/>
        <v>24</v>
      </c>
      <c r="R29" s="17">
        <f t="shared" si="34"/>
        <v>0</v>
      </c>
      <c r="S29" s="17">
        <f t="shared" si="34"/>
        <v>0</v>
      </c>
      <c r="T29" s="17">
        <f t="shared" si="34"/>
        <v>0</v>
      </c>
      <c r="U29" s="17">
        <f t="shared" si="34"/>
        <v>8.4</v>
      </c>
      <c r="V29" s="17">
        <f t="shared" si="34"/>
        <v>0</v>
      </c>
    </row>
    <row r="30" spans="1:22">
      <c r="A30" s="7"/>
      <c r="B30" s="7" t="s">
        <v>28</v>
      </c>
      <c r="C30" s="20" t="s">
        <v>48</v>
      </c>
      <c r="D30" s="7">
        <v>2.1</v>
      </c>
      <c r="E30" s="7">
        <v>0.3</v>
      </c>
      <c r="F30" s="7">
        <v>14.8</v>
      </c>
      <c r="G30" s="7">
        <v>63.1</v>
      </c>
      <c r="H30" s="7">
        <v>0</v>
      </c>
      <c r="I30" s="7">
        <v>0</v>
      </c>
      <c r="J30" s="7">
        <v>0</v>
      </c>
      <c r="K30" s="7">
        <v>8.1</v>
      </c>
      <c r="L30" s="7">
        <v>0.7</v>
      </c>
      <c r="M30" s="8" t="s">
        <v>12</v>
      </c>
      <c r="N30" s="17">
        <v>2.9</v>
      </c>
      <c r="O30" s="17">
        <v>0.4</v>
      </c>
      <c r="P30" s="17">
        <v>17.600000000000001</v>
      </c>
      <c r="Q30" s="17">
        <v>86</v>
      </c>
      <c r="R30" s="17">
        <v>0</v>
      </c>
      <c r="S30" s="17">
        <v>0</v>
      </c>
      <c r="T30" s="17">
        <v>0</v>
      </c>
      <c r="U30" s="17">
        <v>10.4</v>
      </c>
      <c r="V30" s="17">
        <v>0.3</v>
      </c>
    </row>
    <row r="31" spans="1:22">
      <c r="A31" s="7"/>
      <c r="B31" s="10" t="s">
        <v>22</v>
      </c>
      <c r="C31" s="8"/>
      <c r="D31" s="26">
        <f>SUM(D26:D30)</f>
        <v>10.32</v>
      </c>
      <c r="E31" s="26">
        <f t="shared" ref="E31:L31" si="35">SUM(E26:E30)</f>
        <v>9.7200000000000006</v>
      </c>
      <c r="F31" s="26">
        <f t="shared" si="35"/>
        <v>44.099999999999994</v>
      </c>
      <c r="G31" s="26">
        <f t="shared" si="35"/>
        <v>330.5</v>
      </c>
      <c r="H31" s="26">
        <f t="shared" si="35"/>
        <v>1.3800000000000001</v>
      </c>
      <c r="I31" s="26">
        <f t="shared" si="35"/>
        <v>0</v>
      </c>
      <c r="J31" s="26">
        <f t="shared" si="35"/>
        <v>0.08</v>
      </c>
      <c r="K31" s="26">
        <f t="shared" si="35"/>
        <v>63.580000000000005</v>
      </c>
      <c r="L31" s="26">
        <f t="shared" si="35"/>
        <v>1.3599999999999999</v>
      </c>
      <c r="M31" s="8"/>
      <c r="N31" s="25">
        <f>SUM(N26:N30)</f>
        <v>12.975</v>
      </c>
      <c r="O31" s="25">
        <f t="shared" ref="O31:V31" si="36">SUM(O26:O30)</f>
        <v>11.275</v>
      </c>
      <c r="P31" s="25">
        <f t="shared" si="36"/>
        <v>53.1</v>
      </c>
      <c r="Q31" s="25">
        <f t="shared" si="36"/>
        <v>406.32499999999999</v>
      </c>
      <c r="R31" s="25">
        <f t="shared" si="36"/>
        <v>1.4000000000000001</v>
      </c>
      <c r="S31" s="25">
        <f t="shared" si="36"/>
        <v>0</v>
      </c>
      <c r="T31" s="25">
        <f t="shared" si="36"/>
        <v>0.1</v>
      </c>
      <c r="U31" s="25">
        <f t="shared" si="36"/>
        <v>76.550000000000011</v>
      </c>
      <c r="V31" s="25">
        <f t="shared" si="36"/>
        <v>1.05</v>
      </c>
    </row>
    <row r="32" spans="1:22">
      <c r="A32" s="7"/>
      <c r="B32" s="1" t="s">
        <v>25</v>
      </c>
      <c r="C32" s="8"/>
      <c r="D32" s="7">
        <f>D9+D12+D20+D24+D31</f>
        <v>46.997619047619054</v>
      </c>
      <c r="E32" s="7">
        <f t="shared" ref="E32:L32" si="37">E9+E12+E20+E24+E31</f>
        <v>44.682857142857145</v>
      </c>
      <c r="F32" s="7">
        <f t="shared" si="37"/>
        <v>222.25523809523807</v>
      </c>
      <c r="G32" s="7">
        <f t="shared" si="37"/>
        <v>1444.4457142857143</v>
      </c>
      <c r="H32" s="7">
        <f t="shared" si="37"/>
        <v>27.251428571428569</v>
      </c>
      <c r="I32" s="7">
        <f t="shared" si="37"/>
        <v>0.85142857142857142</v>
      </c>
      <c r="J32" s="7">
        <f t="shared" si="37"/>
        <v>0.56000000000000005</v>
      </c>
      <c r="K32" s="7">
        <f t="shared" si="37"/>
        <v>519.68857142857155</v>
      </c>
      <c r="L32" s="7">
        <f t="shared" si="37"/>
        <v>9.987619047619047</v>
      </c>
      <c r="M32" s="8"/>
      <c r="N32" s="17">
        <f>N9+N12+N20+N24+N31</f>
        <v>57.608333333333327</v>
      </c>
      <c r="O32" s="17">
        <f t="shared" ref="O32:V32" si="38">O9+O12+O20+O24+O31</f>
        <v>54.361666666666665</v>
      </c>
      <c r="P32" s="17">
        <f t="shared" si="38"/>
        <v>283.35666666666668</v>
      </c>
      <c r="Q32" s="17">
        <f t="shared" si="38"/>
        <v>1812.7566666666667</v>
      </c>
      <c r="R32" s="17">
        <f t="shared" si="38"/>
        <v>31.664999999999999</v>
      </c>
      <c r="S32" s="17">
        <f t="shared" si="38"/>
        <v>1.0733333333333335</v>
      </c>
      <c r="T32" s="17">
        <f t="shared" si="38"/>
        <v>0.68666666666666665</v>
      </c>
      <c r="U32" s="17">
        <f t="shared" si="38"/>
        <v>642.65666666666675</v>
      </c>
      <c r="V32" s="17">
        <f t="shared" si="38"/>
        <v>11.743333333333334</v>
      </c>
    </row>
    <row r="33" spans="2:24">
      <c r="B33" s="4"/>
      <c r="C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2:2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4">
      <c r="B35" s="4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4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2:2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2:2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2:2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2:2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2:2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2:2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2:2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2:2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2:2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2:2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2:2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2:2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2:2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2:2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2:2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2:2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2:2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2:2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2:2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2:2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2:2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2:2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2:2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2:2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2:2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2:2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2:2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2:2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2:2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2:2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2:2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2:2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2:2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</sheetData>
  <mergeCells count="6">
    <mergeCell ref="D3:G3"/>
    <mergeCell ref="U3:V3"/>
    <mergeCell ref="N3:Q3"/>
    <mergeCell ref="R3:T3"/>
    <mergeCell ref="H3:J3"/>
    <mergeCell ref="K3:L3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2"/>
  <sheetViews>
    <sheetView topLeftCell="A10" workbookViewId="0">
      <selection activeCell="B21" sqref="B21"/>
    </sheetView>
  </sheetViews>
  <sheetFormatPr defaultRowHeight="15"/>
  <cols>
    <col min="1" max="1" width="4.42578125" customWidth="1"/>
    <col min="2" max="2" width="34.5703125" customWidth="1"/>
    <col min="3" max="3" width="6" customWidth="1"/>
    <col min="4" max="6" width="3.42578125" customWidth="1"/>
    <col min="7" max="7" width="6" customWidth="1"/>
    <col min="8" max="12" width="3.42578125" customWidth="1"/>
    <col min="13" max="13" width="6" customWidth="1"/>
    <col min="14" max="16" width="3.42578125" customWidth="1"/>
    <col min="17" max="17" width="6" customWidth="1"/>
    <col min="18" max="22" width="3.42578125" customWidth="1"/>
  </cols>
  <sheetData>
    <row r="1" spans="1:22">
      <c r="A1" s="18"/>
      <c r="B1" s="35" t="s">
        <v>141</v>
      </c>
      <c r="C1" s="35"/>
      <c r="D1" s="1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>
      <c r="A2" s="18"/>
      <c r="B2" s="36" t="s">
        <v>124</v>
      </c>
      <c r="C2" s="35"/>
      <c r="D2" s="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2.75" customHeight="1">
      <c r="A3" s="7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</row>
    <row r="4" spans="1:22" ht="12" customHeight="1">
      <c r="A4" s="7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2">
      <c r="A5" s="7">
        <v>112</v>
      </c>
      <c r="B5" s="3" t="s">
        <v>125</v>
      </c>
      <c r="C5" s="5" t="s">
        <v>26</v>
      </c>
      <c r="D5" s="13">
        <f t="shared" ref="D5:L5" si="0">N5/200*150</f>
        <v>4.53</v>
      </c>
      <c r="E5" s="13">
        <f t="shared" si="0"/>
        <v>5.4524999999999997</v>
      </c>
      <c r="F5" s="13">
        <f t="shared" si="0"/>
        <v>25.717499999999998</v>
      </c>
      <c r="G5" s="13">
        <f t="shared" si="0"/>
        <v>170.36999999999998</v>
      </c>
      <c r="H5" s="13">
        <f t="shared" si="0"/>
        <v>0.21749999999999997</v>
      </c>
      <c r="I5" s="13">
        <f t="shared" si="0"/>
        <v>9.7499999999999989E-2</v>
      </c>
      <c r="J5" s="13">
        <f t="shared" si="0"/>
        <v>9.7499999999999989E-2</v>
      </c>
      <c r="K5" s="13">
        <f t="shared" si="0"/>
        <v>83.250000000000014</v>
      </c>
      <c r="L5" s="13">
        <f t="shared" si="0"/>
        <v>1.8675000000000002</v>
      </c>
      <c r="M5" s="5" t="s">
        <v>39</v>
      </c>
      <c r="N5" s="13">
        <v>6.04</v>
      </c>
      <c r="O5" s="13">
        <v>7.27</v>
      </c>
      <c r="P5" s="13">
        <v>34.29</v>
      </c>
      <c r="Q5" s="13">
        <v>227.16</v>
      </c>
      <c r="R5" s="13">
        <v>0.28999999999999998</v>
      </c>
      <c r="S5" s="13">
        <v>0.13</v>
      </c>
      <c r="T5" s="13">
        <v>0.13</v>
      </c>
      <c r="U5" s="13">
        <v>111</v>
      </c>
      <c r="V5" s="13">
        <v>2.4900000000000002</v>
      </c>
    </row>
    <row r="6" spans="1:22">
      <c r="A6" s="7">
        <v>287</v>
      </c>
      <c r="B6" s="3" t="s">
        <v>85</v>
      </c>
      <c r="C6" s="5">
        <v>150</v>
      </c>
      <c r="D6" s="13">
        <v>1.05</v>
      </c>
      <c r="E6" s="13">
        <v>1.2</v>
      </c>
      <c r="F6" s="13">
        <v>13</v>
      </c>
      <c r="G6" s="13">
        <v>67</v>
      </c>
      <c r="H6" s="13">
        <v>2.9</v>
      </c>
      <c r="I6" s="13">
        <v>0.2</v>
      </c>
      <c r="J6" s="13">
        <v>0.1</v>
      </c>
      <c r="K6" s="13">
        <v>128.30000000000001</v>
      </c>
      <c r="L6" s="13">
        <v>0.1</v>
      </c>
      <c r="M6" s="5">
        <v>180</v>
      </c>
      <c r="N6" s="13">
        <f>D6/150*180</f>
        <v>1.26</v>
      </c>
      <c r="O6" s="13">
        <f>E6/150*180</f>
        <v>1.44</v>
      </c>
      <c r="P6" s="13">
        <f>F6/150*180</f>
        <v>15.600000000000001</v>
      </c>
      <c r="Q6" s="13">
        <f>G6/150*180</f>
        <v>80.399999999999991</v>
      </c>
      <c r="R6" s="13">
        <f>H6/150*180</f>
        <v>3.48</v>
      </c>
      <c r="S6" s="13">
        <f t="shared" ref="S6:V6" si="1">I6/150*180</f>
        <v>0.24000000000000002</v>
      </c>
      <c r="T6" s="13">
        <f t="shared" si="1"/>
        <v>0.12000000000000001</v>
      </c>
      <c r="U6" s="13">
        <f t="shared" si="1"/>
        <v>153.96</v>
      </c>
      <c r="V6" s="13">
        <f t="shared" si="1"/>
        <v>0.12000000000000001</v>
      </c>
    </row>
    <row r="7" spans="1:22">
      <c r="A7" s="7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5">
        <v>40</v>
      </c>
      <c r="N7" s="16">
        <f>D7*2</f>
        <v>3.2</v>
      </c>
      <c r="O7" s="16">
        <f>E7*2</f>
        <v>0.4</v>
      </c>
      <c r="P7" s="16">
        <f>F7*2</f>
        <v>19.399999999999999</v>
      </c>
      <c r="Q7" s="16">
        <f>G7*2</f>
        <v>94</v>
      </c>
      <c r="R7" s="16">
        <f>H7*2</f>
        <v>0</v>
      </c>
      <c r="S7" s="16">
        <f t="shared" ref="S7:V7" si="2">I7*2</f>
        <v>0</v>
      </c>
      <c r="T7" s="16">
        <f t="shared" si="2"/>
        <v>0</v>
      </c>
      <c r="U7" s="16">
        <f t="shared" si="2"/>
        <v>9.1999999999999993</v>
      </c>
      <c r="V7" s="16">
        <f t="shared" si="2"/>
        <v>0.6</v>
      </c>
    </row>
    <row r="8" spans="1:22">
      <c r="A8" s="7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5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2">
      <c r="A9" s="7">
        <v>366</v>
      </c>
      <c r="B9" s="3" t="s">
        <v>31</v>
      </c>
      <c r="C9" s="14">
        <v>10</v>
      </c>
      <c r="D9" s="13">
        <v>2.6</v>
      </c>
      <c r="E9" s="13">
        <v>2.6</v>
      </c>
      <c r="F9" s="13">
        <v>0</v>
      </c>
      <c r="G9" s="13">
        <v>34.4</v>
      </c>
      <c r="H9" s="13">
        <v>0</v>
      </c>
      <c r="I9" s="13">
        <v>0</v>
      </c>
      <c r="J9" s="13">
        <v>0</v>
      </c>
      <c r="K9" s="13">
        <v>100</v>
      </c>
      <c r="L9" s="13">
        <v>0.1</v>
      </c>
      <c r="M9" s="31">
        <v>10</v>
      </c>
      <c r="N9" s="13">
        <v>2.6</v>
      </c>
      <c r="O9" s="13">
        <v>2.6</v>
      </c>
      <c r="P9" s="13">
        <v>0</v>
      </c>
      <c r="Q9" s="13">
        <v>34.4</v>
      </c>
      <c r="R9" s="13">
        <v>0</v>
      </c>
      <c r="S9" s="13">
        <v>0</v>
      </c>
      <c r="T9" s="13">
        <v>0</v>
      </c>
      <c r="U9" s="13">
        <v>100</v>
      </c>
      <c r="V9" s="13">
        <v>0.1</v>
      </c>
    </row>
    <row r="10" spans="1:22" ht="12.75" customHeight="1">
      <c r="A10" s="7"/>
      <c r="B10" s="10" t="s">
        <v>22</v>
      </c>
      <c r="C10" s="5"/>
      <c r="D10" s="22">
        <f t="shared" ref="D10:L10" si="3">SUM(D5:D8)</f>
        <v>7.18</v>
      </c>
      <c r="E10" s="22">
        <f t="shared" si="3"/>
        <v>10.952500000000001</v>
      </c>
      <c r="F10" s="22">
        <f t="shared" si="3"/>
        <v>48.417500000000004</v>
      </c>
      <c r="G10" s="22">
        <f t="shared" si="3"/>
        <v>321.77</v>
      </c>
      <c r="H10" s="22">
        <f t="shared" si="3"/>
        <v>3.1174999999999997</v>
      </c>
      <c r="I10" s="22">
        <f t="shared" si="3"/>
        <v>0.29749999999999999</v>
      </c>
      <c r="J10" s="22">
        <f t="shared" si="3"/>
        <v>0.19750000000000001</v>
      </c>
      <c r="K10" s="22">
        <f t="shared" si="3"/>
        <v>216.75</v>
      </c>
      <c r="L10" s="22">
        <f t="shared" si="3"/>
        <v>2.2675000000000001</v>
      </c>
      <c r="M10" s="31"/>
      <c r="N10" s="23">
        <f t="shared" ref="N10:V10" si="4">SUM(N5:N8)</f>
        <v>10.5</v>
      </c>
      <c r="O10" s="23">
        <f t="shared" si="4"/>
        <v>13.209999999999999</v>
      </c>
      <c r="P10" s="23">
        <f t="shared" si="4"/>
        <v>69.289999999999992</v>
      </c>
      <c r="Q10" s="23">
        <f t="shared" si="4"/>
        <v>438.96</v>
      </c>
      <c r="R10" s="23">
        <f t="shared" si="4"/>
        <v>3.77</v>
      </c>
      <c r="S10" s="23">
        <f t="shared" si="4"/>
        <v>0.37</v>
      </c>
      <c r="T10" s="23">
        <f t="shared" si="4"/>
        <v>0.25</v>
      </c>
      <c r="U10" s="23">
        <f t="shared" si="4"/>
        <v>274.76000000000005</v>
      </c>
      <c r="V10" s="23">
        <f t="shared" si="4"/>
        <v>3.2100000000000004</v>
      </c>
    </row>
    <row r="11" spans="1:22" ht="12" customHeight="1">
      <c r="A11" s="7"/>
      <c r="B11" s="1" t="s">
        <v>21</v>
      </c>
      <c r="C11" s="5"/>
      <c r="D11" s="3"/>
      <c r="E11" s="3"/>
      <c r="F11" s="3"/>
      <c r="G11" s="3"/>
      <c r="H11" s="3"/>
      <c r="I11" s="3"/>
      <c r="J11" s="3"/>
      <c r="K11" s="3"/>
      <c r="L11" s="3"/>
      <c r="M11" s="31"/>
      <c r="N11" s="16"/>
      <c r="O11" s="16"/>
      <c r="P11" s="16"/>
      <c r="Q11" s="16"/>
      <c r="R11" s="16"/>
      <c r="S11" s="16"/>
      <c r="T11" s="16"/>
      <c r="U11" s="16"/>
      <c r="V11" s="16"/>
    </row>
    <row r="12" spans="1:22">
      <c r="A12" s="7">
        <v>89</v>
      </c>
      <c r="B12" s="3" t="s">
        <v>38</v>
      </c>
      <c r="C12" s="5">
        <v>100</v>
      </c>
      <c r="D12" s="13">
        <v>0.4</v>
      </c>
      <c r="E12" s="13">
        <v>0.4</v>
      </c>
      <c r="F12" s="13">
        <v>9.8000000000000007</v>
      </c>
      <c r="G12" s="13">
        <v>45</v>
      </c>
      <c r="H12" s="13">
        <v>11.8</v>
      </c>
      <c r="I12" s="13">
        <v>0</v>
      </c>
      <c r="J12" s="13">
        <v>0</v>
      </c>
      <c r="K12" s="13">
        <v>58.8</v>
      </c>
      <c r="L12" s="13">
        <v>1.3</v>
      </c>
      <c r="M12" s="31">
        <v>100</v>
      </c>
      <c r="N12" s="13">
        <v>0.4</v>
      </c>
      <c r="O12" s="13">
        <v>0.4</v>
      </c>
      <c r="P12" s="13">
        <v>9.8000000000000007</v>
      </c>
      <c r="Q12" s="13">
        <v>45</v>
      </c>
      <c r="R12" s="13">
        <v>11.8</v>
      </c>
      <c r="S12" s="13">
        <v>0</v>
      </c>
      <c r="T12" s="13">
        <v>0</v>
      </c>
      <c r="U12" s="13">
        <v>58.8</v>
      </c>
      <c r="V12" s="13">
        <v>1.3</v>
      </c>
    </row>
    <row r="13" spans="1:22" ht="12.75" customHeight="1">
      <c r="A13" s="7"/>
      <c r="B13" s="10" t="s">
        <v>22</v>
      </c>
      <c r="C13" s="5"/>
      <c r="D13" s="22">
        <f>D12</f>
        <v>0.4</v>
      </c>
      <c r="E13" s="22">
        <f t="shared" ref="E13:L13" si="5">E12</f>
        <v>0.4</v>
      </c>
      <c r="F13" s="22">
        <f t="shared" si="5"/>
        <v>9.8000000000000007</v>
      </c>
      <c r="G13" s="22">
        <f t="shared" si="5"/>
        <v>45</v>
      </c>
      <c r="H13" s="22">
        <f t="shared" si="5"/>
        <v>11.8</v>
      </c>
      <c r="I13" s="22">
        <f t="shared" si="5"/>
        <v>0</v>
      </c>
      <c r="J13" s="22">
        <f t="shared" si="5"/>
        <v>0</v>
      </c>
      <c r="K13" s="22">
        <f t="shared" si="5"/>
        <v>58.8</v>
      </c>
      <c r="L13" s="22">
        <f t="shared" si="5"/>
        <v>1.3</v>
      </c>
      <c r="M13" s="31"/>
      <c r="N13" s="22">
        <f>N12</f>
        <v>0.4</v>
      </c>
      <c r="O13" s="22">
        <f t="shared" ref="O13:V13" si="6">O12</f>
        <v>0.4</v>
      </c>
      <c r="P13" s="22">
        <f t="shared" si="6"/>
        <v>9.8000000000000007</v>
      </c>
      <c r="Q13" s="22">
        <f t="shared" si="6"/>
        <v>45</v>
      </c>
      <c r="R13" s="22">
        <f t="shared" si="6"/>
        <v>11.8</v>
      </c>
      <c r="S13" s="22">
        <f t="shared" si="6"/>
        <v>0</v>
      </c>
      <c r="T13" s="22">
        <f t="shared" si="6"/>
        <v>0</v>
      </c>
      <c r="U13" s="22">
        <f t="shared" si="6"/>
        <v>58.8</v>
      </c>
      <c r="V13" s="22">
        <f t="shared" si="6"/>
        <v>1.3</v>
      </c>
    </row>
    <row r="14" spans="1:22" ht="12" customHeight="1">
      <c r="A14" s="7"/>
      <c r="B14" s="6" t="s">
        <v>11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32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34.5">
      <c r="A15" s="7">
        <v>20</v>
      </c>
      <c r="B15" s="44" t="s">
        <v>172</v>
      </c>
      <c r="C15" s="5">
        <v>40</v>
      </c>
      <c r="D15" s="13">
        <f t="shared" ref="D15:L15" si="7">N15/60*40</f>
        <v>0.60000000000000009</v>
      </c>
      <c r="E15" s="13">
        <f t="shared" si="7"/>
        <v>2</v>
      </c>
      <c r="F15" s="13">
        <f t="shared" si="7"/>
        <v>1.8000000000000003</v>
      </c>
      <c r="G15" s="28">
        <f t="shared" si="7"/>
        <v>28.133333333333333</v>
      </c>
      <c r="H15" s="13">
        <f t="shared" si="7"/>
        <v>9.6000000000000014</v>
      </c>
      <c r="I15" s="13">
        <f t="shared" si="7"/>
        <v>0</v>
      </c>
      <c r="J15" s="13">
        <f t="shared" si="7"/>
        <v>0</v>
      </c>
      <c r="K15" s="13">
        <f t="shared" si="7"/>
        <v>13.799999999999999</v>
      </c>
      <c r="L15" s="13">
        <f t="shared" si="7"/>
        <v>0.13333333333333333</v>
      </c>
      <c r="M15" s="31">
        <v>60</v>
      </c>
      <c r="N15" s="13">
        <v>0.9</v>
      </c>
      <c r="O15" s="13">
        <v>3</v>
      </c>
      <c r="P15" s="13">
        <v>2.7</v>
      </c>
      <c r="Q15" s="13">
        <v>42.2</v>
      </c>
      <c r="R15" s="13">
        <v>14.4</v>
      </c>
      <c r="S15" s="13">
        <v>0</v>
      </c>
      <c r="T15" s="13">
        <v>0</v>
      </c>
      <c r="U15" s="13">
        <v>20.7</v>
      </c>
      <c r="V15" s="13">
        <v>0.2</v>
      </c>
    </row>
    <row r="16" spans="1:22">
      <c r="A16" s="7">
        <v>37</v>
      </c>
      <c r="B16" s="7" t="s">
        <v>180</v>
      </c>
      <c r="C16" s="8" t="s">
        <v>87</v>
      </c>
      <c r="D16" s="13">
        <v>2.8</v>
      </c>
      <c r="E16" s="13">
        <v>3.4</v>
      </c>
      <c r="F16" s="13">
        <v>15</v>
      </c>
      <c r="G16" s="13">
        <v>104.19</v>
      </c>
      <c r="H16" s="13">
        <v>2.5</v>
      </c>
      <c r="I16" s="13">
        <v>0</v>
      </c>
      <c r="J16" s="13">
        <v>0</v>
      </c>
      <c r="K16" s="13">
        <v>60</v>
      </c>
      <c r="L16" s="13">
        <v>0.6</v>
      </c>
      <c r="M16" s="32" t="s">
        <v>88</v>
      </c>
      <c r="N16" s="7">
        <v>3.4</v>
      </c>
      <c r="O16" s="7">
        <v>4.4000000000000004</v>
      </c>
      <c r="P16" s="7">
        <v>18</v>
      </c>
      <c r="Q16" s="7">
        <v>125.92</v>
      </c>
      <c r="R16" s="7">
        <v>3.3</v>
      </c>
      <c r="S16" s="7">
        <v>0</v>
      </c>
      <c r="T16" s="7">
        <v>0</v>
      </c>
      <c r="U16" s="7">
        <v>73</v>
      </c>
      <c r="V16" s="7">
        <v>0.7</v>
      </c>
    </row>
    <row r="17" spans="1:22">
      <c r="A17" s="7">
        <v>189</v>
      </c>
      <c r="B17" s="7" t="s">
        <v>127</v>
      </c>
      <c r="C17" s="8">
        <v>50</v>
      </c>
      <c r="D17" s="13">
        <v>7.3</v>
      </c>
      <c r="E17" s="13">
        <v>5.4</v>
      </c>
      <c r="F17" s="13">
        <v>4.5999999999999996</v>
      </c>
      <c r="G17" s="13">
        <v>102.1</v>
      </c>
      <c r="H17" s="13">
        <v>0.3</v>
      </c>
      <c r="I17" s="13">
        <v>0.1</v>
      </c>
      <c r="J17" s="13">
        <v>0.1</v>
      </c>
      <c r="K17" s="13">
        <v>27.9</v>
      </c>
      <c r="L17" s="13">
        <v>0.4</v>
      </c>
      <c r="M17" s="32">
        <v>60</v>
      </c>
      <c r="N17" s="13">
        <f>D17/50*60</f>
        <v>8.76</v>
      </c>
      <c r="O17" s="13">
        <f>E17/50*60</f>
        <v>6.48</v>
      </c>
      <c r="P17" s="13">
        <f>F17/50*60</f>
        <v>5.52</v>
      </c>
      <c r="Q17" s="13">
        <f>G17/50*60</f>
        <v>122.51999999999998</v>
      </c>
      <c r="R17" s="13">
        <f>H17/50*60</f>
        <v>0.36</v>
      </c>
      <c r="S17" s="13">
        <f t="shared" ref="S17:V17" si="8">I17/50*60</f>
        <v>0.12</v>
      </c>
      <c r="T17" s="13">
        <f t="shared" si="8"/>
        <v>0.12</v>
      </c>
      <c r="U17" s="13">
        <f t="shared" si="8"/>
        <v>33.479999999999997</v>
      </c>
      <c r="V17" s="13">
        <f t="shared" si="8"/>
        <v>0.48</v>
      </c>
    </row>
    <row r="18" spans="1:22">
      <c r="A18" s="7">
        <v>248</v>
      </c>
      <c r="B18" s="7" t="s">
        <v>126</v>
      </c>
      <c r="C18" s="8">
        <v>80</v>
      </c>
      <c r="D18" s="13">
        <f t="shared" ref="D18:L18" si="9">N18/120*80</f>
        <v>2.4666666666666668</v>
      </c>
      <c r="E18" s="13">
        <f t="shared" si="9"/>
        <v>3.6000000000000005</v>
      </c>
      <c r="F18" s="13">
        <f t="shared" si="9"/>
        <v>5.3999999999999995</v>
      </c>
      <c r="G18" s="28">
        <f t="shared" si="9"/>
        <v>69.226666666666674</v>
      </c>
      <c r="H18" s="13">
        <f t="shared" si="9"/>
        <v>3.6666666666666665</v>
      </c>
      <c r="I18" s="13">
        <f t="shared" si="9"/>
        <v>6.6666666666666666E-2</v>
      </c>
      <c r="J18" s="13">
        <f t="shared" si="9"/>
        <v>6.6666666666666666E-2</v>
      </c>
      <c r="K18" s="13">
        <f t="shared" si="9"/>
        <v>46</v>
      </c>
      <c r="L18" s="13">
        <f t="shared" si="9"/>
        <v>0.53333333333333333</v>
      </c>
      <c r="M18" s="32">
        <v>120</v>
      </c>
      <c r="N18" s="13">
        <v>3.7</v>
      </c>
      <c r="O18" s="13">
        <v>5.4</v>
      </c>
      <c r="P18" s="13">
        <v>8.1</v>
      </c>
      <c r="Q18" s="13">
        <v>103.84</v>
      </c>
      <c r="R18" s="13">
        <v>5.5</v>
      </c>
      <c r="S18" s="13">
        <v>0.1</v>
      </c>
      <c r="T18" s="13">
        <v>0.1</v>
      </c>
      <c r="U18" s="13">
        <v>69</v>
      </c>
      <c r="V18" s="13">
        <v>0.8</v>
      </c>
    </row>
    <row r="19" spans="1:22">
      <c r="A19" s="7">
        <v>280</v>
      </c>
      <c r="B19" s="7" t="s">
        <v>128</v>
      </c>
      <c r="C19" s="8">
        <v>150</v>
      </c>
      <c r="D19" s="13">
        <v>0.9</v>
      </c>
      <c r="E19" s="13">
        <v>0.1</v>
      </c>
      <c r="F19" s="13">
        <v>18.2</v>
      </c>
      <c r="G19" s="13">
        <v>77.7</v>
      </c>
      <c r="H19" s="13">
        <v>0.2</v>
      </c>
      <c r="I19" s="13">
        <v>0</v>
      </c>
      <c r="J19" s="13">
        <v>0</v>
      </c>
      <c r="K19" s="13">
        <v>35.799999999999997</v>
      </c>
      <c r="L19" s="13">
        <v>0.4</v>
      </c>
      <c r="M19" s="32">
        <v>180</v>
      </c>
      <c r="N19" s="17">
        <f>D19/150*180</f>
        <v>1.08</v>
      </c>
      <c r="O19" s="17">
        <f>E19/150*180</f>
        <v>0.12000000000000001</v>
      </c>
      <c r="P19" s="17">
        <f>F19/150*180</f>
        <v>21.84</v>
      </c>
      <c r="Q19" s="17">
        <f>G19/150*180</f>
        <v>93.240000000000009</v>
      </c>
      <c r="R19" s="17">
        <f>H19/150*180</f>
        <v>0.24000000000000002</v>
      </c>
      <c r="S19" s="17">
        <f t="shared" ref="S19:V19" si="10">I19/150*180</f>
        <v>0</v>
      </c>
      <c r="T19" s="17">
        <f t="shared" si="10"/>
        <v>0</v>
      </c>
      <c r="U19" s="17">
        <f t="shared" si="10"/>
        <v>42.959999999999994</v>
      </c>
      <c r="V19" s="17">
        <f t="shared" si="10"/>
        <v>0.48000000000000004</v>
      </c>
    </row>
    <row r="20" spans="1:22">
      <c r="A20" s="7"/>
      <c r="B20" s="7" t="s">
        <v>53</v>
      </c>
      <c r="C20" s="8" t="s">
        <v>27</v>
      </c>
      <c r="D20" s="7">
        <v>4.5</v>
      </c>
      <c r="E20" s="7">
        <v>0.6</v>
      </c>
      <c r="F20" s="7">
        <v>27.3</v>
      </c>
      <c r="G20" s="7">
        <v>133.6</v>
      </c>
      <c r="H20" s="7">
        <v>0</v>
      </c>
      <c r="I20" s="7">
        <v>0</v>
      </c>
      <c r="J20" s="7">
        <v>0</v>
      </c>
      <c r="K20" s="7">
        <v>15</v>
      </c>
      <c r="L20" s="7">
        <v>1.1000000000000001</v>
      </c>
      <c r="M20" s="32" t="s">
        <v>47</v>
      </c>
      <c r="N20" s="13">
        <v>5.2</v>
      </c>
      <c r="O20" s="7">
        <v>0.7</v>
      </c>
      <c r="P20" s="7">
        <v>31</v>
      </c>
      <c r="Q20" s="7">
        <v>153.4</v>
      </c>
      <c r="R20" s="7">
        <v>0</v>
      </c>
      <c r="S20" s="7">
        <v>0</v>
      </c>
      <c r="T20" s="7">
        <v>0</v>
      </c>
      <c r="U20" s="7">
        <v>17.899999999999999</v>
      </c>
      <c r="V20" s="7">
        <v>1.4</v>
      </c>
    </row>
    <row r="21" spans="1:22">
      <c r="A21" s="7"/>
      <c r="B21" s="10" t="s">
        <v>22</v>
      </c>
      <c r="C21" s="8"/>
      <c r="D21" s="24">
        <f>SUM(D15:D20)</f>
        <v>18.566666666666666</v>
      </c>
      <c r="E21" s="24">
        <f t="shared" ref="E21:L21" si="11">SUM(E15:E20)</f>
        <v>15.100000000000001</v>
      </c>
      <c r="F21" s="24">
        <f t="shared" si="11"/>
        <v>72.3</v>
      </c>
      <c r="G21" s="24">
        <f t="shared" si="11"/>
        <v>514.94999999999993</v>
      </c>
      <c r="H21" s="24">
        <f t="shared" si="11"/>
        <v>16.266666666666669</v>
      </c>
      <c r="I21" s="24">
        <f t="shared" si="11"/>
        <v>0.16666666666666669</v>
      </c>
      <c r="J21" s="24">
        <f t="shared" si="11"/>
        <v>0.16666666666666669</v>
      </c>
      <c r="K21" s="24">
        <f t="shared" si="11"/>
        <v>198.5</v>
      </c>
      <c r="L21" s="24">
        <f t="shared" si="11"/>
        <v>3.1666666666666665</v>
      </c>
      <c r="M21" s="32"/>
      <c r="N21" s="25">
        <f>SUM(N15:N20)</f>
        <v>23.039999999999996</v>
      </c>
      <c r="O21" s="25">
        <f t="shared" ref="O21:V21" si="12">SUM(O15:O20)</f>
        <v>20.100000000000001</v>
      </c>
      <c r="P21" s="25">
        <f t="shared" si="12"/>
        <v>87.16</v>
      </c>
      <c r="Q21" s="25">
        <f t="shared" si="12"/>
        <v>641.12</v>
      </c>
      <c r="R21" s="25">
        <f t="shared" si="12"/>
        <v>23.799999999999997</v>
      </c>
      <c r="S21" s="25">
        <f t="shared" si="12"/>
        <v>0.22</v>
      </c>
      <c r="T21" s="25">
        <f t="shared" si="12"/>
        <v>0.22</v>
      </c>
      <c r="U21" s="25">
        <f t="shared" si="12"/>
        <v>257.03999999999996</v>
      </c>
      <c r="V21" s="25">
        <f t="shared" si="12"/>
        <v>4.0599999999999996</v>
      </c>
    </row>
    <row r="22" spans="1:22">
      <c r="A22" s="7"/>
      <c r="B22" s="9" t="s">
        <v>23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32"/>
      <c r="N22" s="17"/>
      <c r="O22" s="17"/>
      <c r="P22" s="17"/>
      <c r="Q22" s="17"/>
      <c r="R22" s="17"/>
      <c r="S22" s="17"/>
      <c r="T22" s="17"/>
      <c r="U22" s="17"/>
      <c r="V22" s="17"/>
    </row>
    <row r="23" spans="1:22">
      <c r="A23" s="7">
        <v>335</v>
      </c>
      <c r="B23" s="7" t="s">
        <v>68</v>
      </c>
      <c r="C23" s="8">
        <v>50</v>
      </c>
      <c r="D23" s="13">
        <f t="shared" ref="D23:L23" si="13">N23/6*5</f>
        <v>3.1416666666666666</v>
      </c>
      <c r="E23" s="13">
        <f t="shared" si="13"/>
        <v>1.6666666666666665</v>
      </c>
      <c r="F23" s="13">
        <f t="shared" si="13"/>
        <v>20</v>
      </c>
      <c r="G23" s="13">
        <f t="shared" si="13"/>
        <v>116.14166666666668</v>
      </c>
      <c r="H23" s="13">
        <f t="shared" si="13"/>
        <v>0.14166666666666666</v>
      </c>
      <c r="I23" s="13">
        <f t="shared" si="13"/>
        <v>6.6666666666666666E-2</v>
      </c>
      <c r="J23" s="13">
        <f t="shared" si="13"/>
        <v>0</v>
      </c>
      <c r="K23" s="13">
        <f t="shared" si="13"/>
        <v>18.5</v>
      </c>
      <c r="L23" s="13">
        <f t="shared" si="13"/>
        <v>0.33333333333333331</v>
      </c>
      <c r="M23" s="8">
        <v>60</v>
      </c>
      <c r="N23" s="13">
        <v>3.77</v>
      </c>
      <c r="O23" s="13">
        <v>2</v>
      </c>
      <c r="P23" s="13">
        <v>24</v>
      </c>
      <c r="Q23" s="13">
        <v>139.37</v>
      </c>
      <c r="R23" s="13">
        <v>0.17</v>
      </c>
      <c r="S23" s="13">
        <v>0.08</v>
      </c>
      <c r="T23" s="13">
        <v>0</v>
      </c>
      <c r="U23" s="13">
        <v>22.2</v>
      </c>
      <c r="V23" s="13">
        <v>0.4</v>
      </c>
    </row>
    <row r="24" spans="1:22">
      <c r="A24" s="7">
        <v>296</v>
      </c>
      <c r="B24" s="7" t="s">
        <v>61</v>
      </c>
      <c r="C24" s="5">
        <v>150</v>
      </c>
      <c r="D24" s="7">
        <v>1.1000000000000001</v>
      </c>
      <c r="E24" s="7">
        <v>1.2</v>
      </c>
      <c r="F24" s="7">
        <v>6.8</v>
      </c>
      <c r="G24" s="7">
        <v>42.5</v>
      </c>
      <c r="H24" s="7">
        <v>1.1000000000000001</v>
      </c>
      <c r="I24" s="7">
        <v>0.1</v>
      </c>
      <c r="J24" s="7">
        <v>0</v>
      </c>
      <c r="K24" s="7">
        <v>50.2</v>
      </c>
      <c r="L24" s="7">
        <v>0</v>
      </c>
      <c r="M24" s="31">
        <v>180</v>
      </c>
      <c r="N24" s="16">
        <f>D24/150*180</f>
        <v>1.32</v>
      </c>
      <c r="O24" s="16">
        <f>E24/150*180</f>
        <v>1.44</v>
      </c>
      <c r="P24" s="16">
        <f>F24/150*180</f>
        <v>8.16</v>
      </c>
      <c r="Q24" s="16">
        <f>G24/150*180</f>
        <v>51</v>
      </c>
      <c r="R24" s="16">
        <f>H24/150*180</f>
        <v>1.32</v>
      </c>
      <c r="S24" s="16">
        <f t="shared" ref="S24:V24" si="14">I24/150*180</f>
        <v>0.12000000000000001</v>
      </c>
      <c r="T24" s="16">
        <f t="shared" si="14"/>
        <v>0</v>
      </c>
      <c r="U24" s="16">
        <f t="shared" si="14"/>
        <v>60.24</v>
      </c>
      <c r="V24" s="16">
        <f t="shared" si="14"/>
        <v>0</v>
      </c>
    </row>
    <row r="25" spans="1:22">
      <c r="A25" s="7"/>
      <c r="B25" s="10" t="s">
        <v>22</v>
      </c>
      <c r="C25" s="8"/>
      <c r="D25" s="26">
        <f>SUM(D23:D24)</f>
        <v>4.2416666666666671</v>
      </c>
      <c r="E25" s="26">
        <f t="shared" ref="E25:L25" si="15">SUM(E23:E24)</f>
        <v>2.8666666666666663</v>
      </c>
      <c r="F25" s="26">
        <f t="shared" si="15"/>
        <v>26.8</v>
      </c>
      <c r="G25" s="26">
        <f t="shared" si="15"/>
        <v>158.64166666666668</v>
      </c>
      <c r="H25" s="26">
        <f t="shared" si="15"/>
        <v>1.2416666666666667</v>
      </c>
      <c r="I25" s="26">
        <f t="shared" si="15"/>
        <v>0.16666666666666669</v>
      </c>
      <c r="J25" s="26">
        <f t="shared" si="15"/>
        <v>0</v>
      </c>
      <c r="K25" s="26">
        <f t="shared" si="15"/>
        <v>68.7</v>
      </c>
      <c r="L25" s="26">
        <f t="shared" si="15"/>
        <v>0.33333333333333331</v>
      </c>
      <c r="M25" s="32"/>
      <c r="N25" s="25">
        <f>SUM(N23:N24)</f>
        <v>5.09</v>
      </c>
      <c r="O25" s="25">
        <f t="shared" ref="O25:V25" si="16">SUM(O23:O24)</f>
        <v>3.44</v>
      </c>
      <c r="P25" s="25">
        <f t="shared" si="16"/>
        <v>32.159999999999997</v>
      </c>
      <c r="Q25" s="25">
        <f t="shared" si="16"/>
        <v>190.37</v>
      </c>
      <c r="R25" s="25">
        <f t="shared" si="16"/>
        <v>1.49</v>
      </c>
      <c r="S25" s="25">
        <f t="shared" si="16"/>
        <v>0.2</v>
      </c>
      <c r="T25" s="25">
        <f t="shared" si="16"/>
        <v>0</v>
      </c>
      <c r="U25" s="25">
        <f t="shared" si="16"/>
        <v>82.44</v>
      </c>
      <c r="V25" s="25">
        <f t="shared" si="16"/>
        <v>0.4</v>
      </c>
    </row>
    <row r="26" spans="1:22">
      <c r="A26" s="7"/>
      <c r="B26" s="10" t="s">
        <v>24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32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3.25">
      <c r="A27" s="7">
        <v>23</v>
      </c>
      <c r="B27" s="45" t="s">
        <v>173</v>
      </c>
      <c r="C27" s="32">
        <v>50</v>
      </c>
      <c r="D27" s="13">
        <v>0.6</v>
      </c>
      <c r="E27" s="13">
        <v>5.0999999999999996</v>
      </c>
      <c r="F27" s="13">
        <v>5.3</v>
      </c>
      <c r="G27" s="13">
        <v>70.400000000000006</v>
      </c>
      <c r="H27" s="13">
        <v>2.5</v>
      </c>
      <c r="I27" s="13">
        <v>0</v>
      </c>
      <c r="J27" s="13">
        <v>0</v>
      </c>
      <c r="K27" s="13">
        <v>17.3</v>
      </c>
      <c r="L27" s="13">
        <v>0.3</v>
      </c>
      <c r="M27" s="32">
        <v>50</v>
      </c>
      <c r="N27" s="13">
        <v>0.6</v>
      </c>
      <c r="O27" s="13">
        <v>5.0999999999999996</v>
      </c>
      <c r="P27" s="13">
        <v>5.3</v>
      </c>
      <c r="Q27" s="13">
        <v>70.400000000000006</v>
      </c>
      <c r="R27" s="13">
        <v>2.5</v>
      </c>
      <c r="S27" s="13">
        <v>0</v>
      </c>
      <c r="T27" s="13">
        <v>0</v>
      </c>
      <c r="U27" s="13">
        <v>17.3</v>
      </c>
      <c r="V27" s="13">
        <v>0.3</v>
      </c>
    </row>
    <row r="28" spans="1:22">
      <c r="A28" s="7">
        <v>94</v>
      </c>
      <c r="B28" s="7" t="s">
        <v>97</v>
      </c>
      <c r="C28" s="19" t="s">
        <v>179</v>
      </c>
      <c r="D28" s="13">
        <f>N28/15*13</f>
        <v>4.2986666666666666</v>
      </c>
      <c r="E28" s="13">
        <f t="shared" ref="E28:L28" si="17">O28/15*13</f>
        <v>12.861333333333333</v>
      </c>
      <c r="F28" s="13">
        <f t="shared" si="17"/>
        <v>27.256666666666668</v>
      </c>
      <c r="G28" s="13">
        <f t="shared" si="17"/>
        <v>241.97333333333333</v>
      </c>
      <c r="H28" s="13">
        <f t="shared" si="17"/>
        <v>18.2</v>
      </c>
      <c r="I28" s="13">
        <f t="shared" si="17"/>
        <v>0.13</v>
      </c>
      <c r="J28" s="13">
        <f t="shared" si="17"/>
        <v>0.12133333333333335</v>
      </c>
      <c r="K28" s="13">
        <f t="shared" si="17"/>
        <v>29.223999999999997</v>
      </c>
      <c r="L28" s="13">
        <f t="shared" si="17"/>
        <v>1.2566666666666666</v>
      </c>
      <c r="M28" s="32" t="s">
        <v>99</v>
      </c>
      <c r="N28" s="13">
        <v>4.96</v>
      </c>
      <c r="O28" s="13">
        <v>14.84</v>
      </c>
      <c r="P28" s="13">
        <v>31.45</v>
      </c>
      <c r="Q28" s="13">
        <v>279.2</v>
      </c>
      <c r="R28" s="13">
        <v>21</v>
      </c>
      <c r="S28" s="13">
        <v>0.15</v>
      </c>
      <c r="T28" s="13">
        <v>0.14000000000000001</v>
      </c>
      <c r="U28" s="13">
        <v>33.72</v>
      </c>
      <c r="V28" s="13">
        <v>1.45</v>
      </c>
    </row>
    <row r="29" spans="1:22">
      <c r="A29" s="7">
        <v>294</v>
      </c>
      <c r="B29" s="3" t="s">
        <v>43</v>
      </c>
      <c r="C29" s="5" t="s">
        <v>44</v>
      </c>
      <c r="D29" s="7">
        <v>0.1</v>
      </c>
      <c r="E29" s="7">
        <v>0</v>
      </c>
      <c r="F29" s="7">
        <v>5.2</v>
      </c>
      <c r="G29" s="7">
        <v>22.4</v>
      </c>
      <c r="H29" s="7">
        <v>0.8</v>
      </c>
      <c r="I29" s="7">
        <v>0</v>
      </c>
      <c r="J29" s="7">
        <v>0</v>
      </c>
      <c r="K29" s="7">
        <v>9.8000000000000007</v>
      </c>
      <c r="L29" s="7">
        <v>0</v>
      </c>
      <c r="M29" s="31" t="s">
        <v>46</v>
      </c>
      <c r="N29" s="16">
        <f>D29/150*180</f>
        <v>0.12000000000000001</v>
      </c>
      <c r="O29" s="16">
        <f>E29/150*180</f>
        <v>0</v>
      </c>
      <c r="P29" s="16">
        <f>F29/150*180</f>
        <v>6.2399999999999993</v>
      </c>
      <c r="Q29" s="16">
        <f>G29/150*180</f>
        <v>26.879999999999995</v>
      </c>
      <c r="R29" s="16">
        <f>H29/150*180</f>
        <v>0.96000000000000008</v>
      </c>
      <c r="S29" s="16">
        <f t="shared" ref="S29:V29" si="18">I29/150*180</f>
        <v>0</v>
      </c>
      <c r="T29" s="16">
        <f t="shared" si="18"/>
        <v>0</v>
      </c>
      <c r="U29" s="16">
        <f t="shared" si="18"/>
        <v>11.760000000000002</v>
      </c>
      <c r="V29" s="16">
        <f t="shared" si="18"/>
        <v>0</v>
      </c>
    </row>
    <row r="30" spans="1:22">
      <c r="A30" s="7"/>
      <c r="B30" s="7" t="s">
        <v>53</v>
      </c>
      <c r="C30" s="20" t="s">
        <v>48</v>
      </c>
      <c r="D30" s="7">
        <v>2.1</v>
      </c>
      <c r="E30" s="7">
        <v>0.3</v>
      </c>
      <c r="F30" s="7">
        <v>14.8</v>
      </c>
      <c r="G30" s="7">
        <v>63.1</v>
      </c>
      <c r="H30" s="7">
        <v>0</v>
      </c>
      <c r="I30" s="7">
        <v>0</v>
      </c>
      <c r="J30" s="7">
        <v>0</v>
      </c>
      <c r="K30" s="7">
        <v>8.1</v>
      </c>
      <c r="L30" s="7">
        <v>0.7</v>
      </c>
      <c r="M30" s="32" t="s">
        <v>12</v>
      </c>
      <c r="N30" s="17">
        <v>2.9</v>
      </c>
      <c r="O30" s="17">
        <v>0.4</v>
      </c>
      <c r="P30" s="17">
        <v>17.600000000000001</v>
      </c>
      <c r="Q30" s="17">
        <v>86</v>
      </c>
      <c r="R30" s="17">
        <v>0</v>
      </c>
      <c r="S30" s="17">
        <v>0</v>
      </c>
      <c r="T30" s="17">
        <v>0</v>
      </c>
      <c r="U30" s="17">
        <v>10.4</v>
      </c>
      <c r="V30" s="17">
        <v>0.3</v>
      </c>
    </row>
    <row r="31" spans="1:22">
      <c r="A31" s="7"/>
      <c r="B31" s="10" t="s">
        <v>22</v>
      </c>
      <c r="C31" s="8"/>
      <c r="D31" s="26">
        <f>SUM(D27:D30)</f>
        <v>7.0986666666666665</v>
      </c>
      <c r="E31" s="26">
        <f t="shared" ref="E31:L31" si="19">SUM(E27:E30)</f>
        <v>18.261333333333333</v>
      </c>
      <c r="F31" s="26">
        <f t="shared" si="19"/>
        <v>52.556666666666672</v>
      </c>
      <c r="G31" s="26">
        <f t="shared" si="19"/>
        <v>397.87333333333333</v>
      </c>
      <c r="H31" s="26">
        <f t="shared" si="19"/>
        <v>21.5</v>
      </c>
      <c r="I31" s="26">
        <f t="shared" si="19"/>
        <v>0.13</v>
      </c>
      <c r="J31" s="26">
        <f t="shared" si="19"/>
        <v>0.12133333333333335</v>
      </c>
      <c r="K31" s="26">
        <f t="shared" si="19"/>
        <v>64.423999999999992</v>
      </c>
      <c r="L31" s="26">
        <f t="shared" si="19"/>
        <v>2.2566666666666668</v>
      </c>
      <c r="M31" s="32"/>
      <c r="N31" s="25">
        <f>SUM(N27:N30)</f>
        <v>8.58</v>
      </c>
      <c r="O31" s="25">
        <f t="shared" ref="O31:V31" si="20">SUM(O27:O30)</f>
        <v>20.339999999999996</v>
      </c>
      <c r="P31" s="25">
        <f t="shared" si="20"/>
        <v>60.59</v>
      </c>
      <c r="Q31" s="25">
        <f t="shared" si="20"/>
        <v>462.48</v>
      </c>
      <c r="R31" s="25">
        <f t="shared" si="20"/>
        <v>24.46</v>
      </c>
      <c r="S31" s="25">
        <f t="shared" si="20"/>
        <v>0.15</v>
      </c>
      <c r="T31" s="25">
        <f t="shared" si="20"/>
        <v>0.14000000000000001</v>
      </c>
      <c r="U31" s="25">
        <f t="shared" si="20"/>
        <v>73.180000000000007</v>
      </c>
      <c r="V31" s="25">
        <f t="shared" si="20"/>
        <v>2.0499999999999998</v>
      </c>
    </row>
    <row r="32" spans="1:22">
      <c r="A32" s="7"/>
      <c r="B32" s="1" t="s">
        <v>25</v>
      </c>
      <c r="C32" s="8"/>
      <c r="D32" s="7">
        <f t="shared" ref="D32:L32" si="21">D10+D13+D21+D25+D31</f>
        <v>37.487000000000002</v>
      </c>
      <c r="E32" s="7">
        <f t="shared" si="21"/>
        <v>47.580500000000001</v>
      </c>
      <c r="F32" s="7">
        <f t="shared" si="21"/>
        <v>209.87416666666667</v>
      </c>
      <c r="G32" s="7">
        <f t="shared" si="21"/>
        <v>1438.2350000000001</v>
      </c>
      <c r="H32" s="7">
        <f t="shared" si="21"/>
        <v>53.925833333333337</v>
      </c>
      <c r="I32" s="7">
        <f t="shared" si="21"/>
        <v>0.76083333333333336</v>
      </c>
      <c r="J32" s="7">
        <f t="shared" si="21"/>
        <v>0.48550000000000004</v>
      </c>
      <c r="K32" s="7">
        <f t="shared" si="21"/>
        <v>607.17399999999998</v>
      </c>
      <c r="L32" s="7">
        <f t="shared" si="21"/>
        <v>9.3241666666666667</v>
      </c>
      <c r="M32" s="32"/>
      <c r="N32" s="17">
        <f t="shared" ref="N32:V32" si="22">N10+N13+N21+N25+N31</f>
        <v>47.61</v>
      </c>
      <c r="O32" s="17">
        <f t="shared" si="22"/>
        <v>57.489999999999995</v>
      </c>
      <c r="P32" s="17">
        <f t="shared" si="22"/>
        <v>259</v>
      </c>
      <c r="Q32" s="17">
        <f t="shared" si="22"/>
        <v>1777.9299999999998</v>
      </c>
      <c r="R32" s="17">
        <f t="shared" si="22"/>
        <v>65.319999999999993</v>
      </c>
      <c r="S32" s="17">
        <f t="shared" si="22"/>
        <v>0.94000000000000006</v>
      </c>
      <c r="T32" s="17">
        <f t="shared" si="22"/>
        <v>0.61</v>
      </c>
      <c r="U32" s="17">
        <f t="shared" si="22"/>
        <v>746.22</v>
      </c>
      <c r="V32" s="17">
        <f t="shared" si="22"/>
        <v>11.02</v>
      </c>
    </row>
  </sheetData>
  <mergeCells count="6">
    <mergeCell ref="U3:V3"/>
    <mergeCell ref="D3:G3"/>
    <mergeCell ref="H3:J3"/>
    <mergeCell ref="K3:L3"/>
    <mergeCell ref="N3:Q3"/>
    <mergeCell ref="R3:T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G20" sqref="G20"/>
    </sheetView>
  </sheetViews>
  <sheetFormatPr defaultRowHeight="15"/>
  <cols>
    <col min="1" max="1" width="12.5703125" customWidth="1"/>
    <col min="2" max="20" width="5.7109375" customWidth="1"/>
  </cols>
  <sheetData>
    <row r="1" spans="1:20">
      <c r="A1" s="34" t="s">
        <v>132</v>
      </c>
    </row>
    <row r="2" spans="1:20">
      <c r="A2" s="1" t="s">
        <v>9</v>
      </c>
      <c r="B2" s="48" t="s">
        <v>19</v>
      </c>
      <c r="C2" s="48"/>
      <c r="D2" s="48"/>
      <c r="E2" s="48"/>
      <c r="F2" s="48" t="s">
        <v>1</v>
      </c>
      <c r="G2" s="48"/>
      <c r="H2" s="48"/>
      <c r="I2" s="48" t="s">
        <v>20</v>
      </c>
      <c r="J2" s="48"/>
      <c r="K2" s="1" t="s">
        <v>10</v>
      </c>
      <c r="L2" s="48" t="s">
        <v>19</v>
      </c>
      <c r="M2" s="48"/>
      <c r="N2" s="48"/>
      <c r="O2" s="48"/>
      <c r="P2" s="48" t="s">
        <v>1</v>
      </c>
      <c r="Q2" s="48"/>
      <c r="R2" s="48"/>
      <c r="S2" s="48" t="s">
        <v>20</v>
      </c>
      <c r="T2" s="48"/>
    </row>
    <row r="3" spans="1:20">
      <c r="A3" s="1"/>
      <c r="B3" s="1" t="s">
        <v>3</v>
      </c>
      <c r="C3" s="1" t="s">
        <v>4</v>
      </c>
      <c r="D3" s="1" t="s">
        <v>5</v>
      </c>
      <c r="E3" s="1" t="s">
        <v>15</v>
      </c>
      <c r="F3" s="1" t="s">
        <v>7</v>
      </c>
      <c r="G3" s="1" t="s">
        <v>6</v>
      </c>
      <c r="H3" s="1" t="s">
        <v>17</v>
      </c>
      <c r="I3" s="1" t="s">
        <v>8</v>
      </c>
      <c r="J3" s="1" t="s">
        <v>18</v>
      </c>
      <c r="K3" s="1"/>
      <c r="L3" s="1" t="s">
        <v>3</v>
      </c>
      <c r="M3" s="1" t="s">
        <v>4</v>
      </c>
      <c r="N3" s="1" t="s">
        <v>5</v>
      </c>
      <c r="O3" s="1" t="s">
        <v>15</v>
      </c>
      <c r="P3" s="1" t="s">
        <v>7</v>
      </c>
      <c r="Q3" s="1" t="s">
        <v>6</v>
      </c>
      <c r="R3" s="1" t="s">
        <v>17</v>
      </c>
      <c r="S3" s="1" t="s">
        <v>8</v>
      </c>
      <c r="T3" s="1" t="s">
        <v>18</v>
      </c>
    </row>
    <row r="4" spans="1:20">
      <c r="A4" s="40">
        <v>1</v>
      </c>
      <c r="B4" s="7">
        <f>Лист1!D32</f>
        <v>46.997619047619054</v>
      </c>
      <c r="C4" s="7">
        <f>Лист1!E32</f>
        <v>44.682857142857145</v>
      </c>
      <c r="D4" s="7">
        <f>Лист1!F32</f>
        <v>222.25523809523807</v>
      </c>
      <c r="E4" s="7">
        <f>Лист1!G32</f>
        <v>1444.4457142857143</v>
      </c>
      <c r="F4" s="7">
        <f>Лист1!H32</f>
        <v>27.251428571428569</v>
      </c>
      <c r="G4" s="7">
        <f>Лист1!I32</f>
        <v>0.85142857142857142</v>
      </c>
      <c r="H4" s="7">
        <f>Лист1!J32</f>
        <v>0.56000000000000005</v>
      </c>
      <c r="I4" s="7">
        <f>Лист1!K32</f>
        <v>519.68857142857155</v>
      </c>
      <c r="J4" s="7">
        <f>Лист1!L32</f>
        <v>9.987619047619047</v>
      </c>
      <c r="K4" s="7"/>
      <c r="L4" s="7">
        <f>Лист1!N32</f>
        <v>57.608333333333327</v>
      </c>
      <c r="M4" s="7">
        <f>Лист1!O32</f>
        <v>54.361666666666665</v>
      </c>
      <c r="N4" s="7">
        <f>Лист1!P32</f>
        <v>283.35666666666668</v>
      </c>
      <c r="O4" s="7">
        <f>Лист1!Q32</f>
        <v>1812.7566666666667</v>
      </c>
      <c r="P4" s="7">
        <f>Лист1!R32</f>
        <v>31.664999999999999</v>
      </c>
      <c r="Q4" s="7">
        <f>Лист1!S32</f>
        <v>1.0733333333333335</v>
      </c>
      <c r="R4" s="7">
        <f>Лист1!T32</f>
        <v>0.68666666666666665</v>
      </c>
      <c r="S4" s="7">
        <f>Лист1!U32</f>
        <v>642.65666666666675</v>
      </c>
      <c r="T4" s="7">
        <f>Лист1!V32</f>
        <v>11.743333333333334</v>
      </c>
    </row>
    <row r="5" spans="1:20">
      <c r="A5" s="40">
        <v>2</v>
      </c>
      <c r="B5" s="7">
        <f>Лист2!D32</f>
        <v>52.680000000000007</v>
      </c>
      <c r="C5" s="7">
        <f>Лист2!E32</f>
        <v>50.213333333333338</v>
      </c>
      <c r="D5" s="7">
        <f>Лист2!F32</f>
        <v>178.05666666666667</v>
      </c>
      <c r="E5" s="7">
        <f>Лист2!G32</f>
        <v>1422.3333333333335</v>
      </c>
      <c r="F5" s="7">
        <f>Лист2!H32</f>
        <v>40.533333333333331</v>
      </c>
      <c r="G5" s="7">
        <f>Лист2!I32</f>
        <v>0.57666666666666666</v>
      </c>
      <c r="H5" s="7">
        <f>Лист2!J32</f>
        <v>0.48000000000000004</v>
      </c>
      <c r="I5" s="7">
        <f>Лист2!K32</f>
        <v>618.5</v>
      </c>
      <c r="J5" s="7">
        <f>Лист2!L32</f>
        <v>9.14</v>
      </c>
      <c r="K5" s="7"/>
      <c r="L5" s="7">
        <f>Лист2!N32</f>
        <v>69.766666666666666</v>
      </c>
      <c r="M5" s="7">
        <f>Лист2!O32</f>
        <v>63.260000000000005</v>
      </c>
      <c r="N5" s="7">
        <f>Лист2!P32</f>
        <v>233.86666666666667</v>
      </c>
      <c r="O5" s="7">
        <f>Лист2!Q32</f>
        <v>1857.28</v>
      </c>
      <c r="P5" s="7">
        <f>Лист2!R32</f>
        <v>47.293333333333337</v>
      </c>
      <c r="Q5" s="7">
        <f>Лист2!S32</f>
        <v>0.71000000000000008</v>
      </c>
      <c r="R5" s="7">
        <f>Лист2!T32</f>
        <v>0.59333333333333338</v>
      </c>
      <c r="S5" s="7">
        <f>Лист2!U32</f>
        <v>760.79333333333329</v>
      </c>
      <c r="T5" s="7">
        <f>Лист2!V32</f>
        <v>10.206666666666667</v>
      </c>
    </row>
    <row r="6" spans="1:20">
      <c r="A6" s="40">
        <v>3</v>
      </c>
      <c r="B6" s="7">
        <f>Лист3!D32</f>
        <v>44.138333333333328</v>
      </c>
      <c r="C6" s="7">
        <f>Лист3!E32</f>
        <v>41.736666666666665</v>
      </c>
      <c r="D6" s="7">
        <f>Лист3!F32</f>
        <v>200.96999999999997</v>
      </c>
      <c r="E6" s="7">
        <f>Лист3!G32</f>
        <v>1421.9549999999999</v>
      </c>
      <c r="F6" s="7">
        <f>Лист3!H32</f>
        <v>28.158333333333335</v>
      </c>
      <c r="G6" s="7">
        <f>Лист3!I32</f>
        <v>0.57333333333333336</v>
      </c>
      <c r="H6" s="7">
        <f>Лист3!J32</f>
        <v>0.34666666666666668</v>
      </c>
      <c r="I6" s="7">
        <f>Лист3!K32</f>
        <v>567.31666666666672</v>
      </c>
      <c r="J6" s="7">
        <f>Лист3!L32</f>
        <v>8.8733333333333331</v>
      </c>
      <c r="K6" s="7"/>
      <c r="L6" s="7">
        <f>Лист3!N32</f>
        <v>55.179999999999993</v>
      </c>
      <c r="M6" s="7">
        <f>Лист3!O32</f>
        <v>55.385000000000005</v>
      </c>
      <c r="N6" s="7">
        <f>Лист3!P32</f>
        <v>250.59000000000003</v>
      </c>
      <c r="O6" s="7">
        <f>Лист3!Q32</f>
        <v>1805.8999999999999</v>
      </c>
      <c r="P6" s="7">
        <f>Лист3!R32</f>
        <v>38.145000000000003</v>
      </c>
      <c r="Q6" s="7">
        <f>Лист3!S32</f>
        <v>0.64</v>
      </c>
      <c r="R6" s="7">
        <f>Лист3!T32</f>
        <v>0.46</v>
      </c>
      <c r="S6" s="7">
        <f>Лист3!U32</f>
        <v>694.755</v>
      </c>
      <c r="T6" s="7">
        <f>Лист3!V32</f>
        <v>10.195000000000002</v>
      </c>
    </row>
    <row r="7" spans="1:20">
      <c r="A7" s="40">
        <v>4</v>
      </c>
      <c r="B7" s="7">
        <f>Лист4!D32</f>
        <v>55.11999999999999</v>
      </c>
      <c r="C7" s="7">
        <f>Лист4!E32</f>
        <v>48.030833333333334</v>
      </c>
      <c r="D7" s="7">
        <f>Лист4!F32</f>
        <v>183.10416666666669</v>
      </c>
      <c r="E7" s="7">
        <f>Лист4!G32</f>
        <v>1433.1999999999998</v>
      </c>
      <c r="F7" s="7">
        <f>Лист4!H32</f>
        <v>77.058333333333323</v>
      </c>
      <c r="G7" s="7">
        <f>Лист4!I32</f>
        <v>0.53666666666666674</v>
      </c>
      <c r="H7" s="7">
        <f>Лист4!J32</f>
        <v>0.38333333333333336</v>
      </c>
      <c r="I7" s="7">
        <f>Лист4!K32</f>
        <v>694.24833333333333</v>
      </c>
      <c r="J7" s="7">
        <f>Лист4!L32</f>
        <v>8.5708333333333329</v>
      </c>
      <c r="K7" s="7"/>
      <c r="L7" s="7">
        <f>Лист4!N32</f>
        <v>66.91</v>
      </c>
      <c r="M7" s="7">
        <f>Лист4!O32</f>
        <v>61.320000000000007</v>
      </c>
      <c r="N7" s="7">
        <f>Лист4!P32</f>
        <v>227.39999999999998</v>
      </c>
      <c r="O7" s="7">
        <f>Лист4!Q32</f>
        <v>1806.6999999999998</v>
      </c>
      <c r="P7" s="7">
        <f>Лист4!R32</f>
        <v>90.419999999999987</v>
      </c>
      <c r="Q7" s="7">
        <f>Лист4!S32</f>
        <v>0.72000000000000008</v>
      </c>
      <c r="R7" s="7">
        <f>Лист4!T32</f>
        <v>0.42000000000000004</v>
      </c>
      <c r="S7" s="7">
        <f>Лист4!U32</f>
        <v>801.98000000000013</v>
      </c>
      <c r="T7" s="7">
        <f>Лист4!V32</f>
        <v>9.620000000000001</v>
      </c>
    </row>
    <row r="8" spans="1:20">
      <c r="A8" s="40">
        <v>5</v>
      </c>
      <c r="B8" s="7">
        <f>Лист5!D31</f>
        <v>49.22161904761905</v>
      </c>
      <c r="C8" s="7">
        <f>Лист5!E31</f>
        <v>55.302380952380943</v>
      </c>
      <c r="D8" s="7">
        <f>Лист5!F31</f>
        <v>181.54285714285714</v>
      </c>
      <c r="E8" s="7">
        <f>Лист5!G31</f>
        <v>1479.7285714285713</v>
      </c>
      <c r="F8" s="7">
        <f>Лист5!H31</f>
        <v>40.327095238095239</v>
      </c>
      <c r="G8" s="7">
        <f>Лист5!I31</f>
        <v>0.34650000000000003</v>
      </c>
      <c r="H8" s="7">
        <f>Лист5!J31</f>
        <v>0.57709523809523811</v>
      </c>
      <c r="I8" s="7">
        <f>Лист5!K31</f>
        <v>733.00952380952401</v>
      </c>
      <c r="J8" s="7">
        <f>Лист5!L31</f>
        <v>7.3909523809523812</v>
      </c>
      <c r="K8" s="7"/>
      <c r="L8" s="7">
        <f>Лист5!N31</f>
        <v>64.623333333333321</v>
      </c>
      <c r="M8" s="7">
        <f>Лист5!O31</f>
        <v>71.916666666666671</v>
      </c>
      <c r="N8" s="7">
        <f>Лист5!P31</f>
        <v>228.83166666666665</v>
      </c>
      <c r="O8" s="7">
        <f>Лист5!Q31</f>
        <v>1862.0500000000002</v>
      </c>
      <c r="P8" s="7">
        <f>Лист5!R31</f>
        <v>46.765000000000001</v>
      </c>
      <c r="Q8" s="7">
        <f>Лист5!S31</f>
        <v>0.33166666666666667</v>
      </c>
      <c r="R8" s="7">
        <f>Лист5!T31</f>
        <v>0.62166666666666659</v>
      </c>
      <c r="S8" s="7">
        <f>Лист5!U31</f>
        <v>959.72666666666669</v>
      </c>
      <c r="T8" s="7">
        <f>Лист5!V31</f>
        <v>8.6666666666666661</v>
      </c>
    </row>
    <row r="9" spans="1:20">
      <c r="A9" s="40">
        <v>6</v>
      </c>
      <c r="B9" s="7">
        <f>Лист6!D30</f>
        <v>42.836666666666673</v>
      </c>
      <c r="C9" s="7">
        <f>Лист6!E30</f>
        <v>44.02</v>
      </c>
      <c r="D9" s="7">
        <f>Лист6!F30</f>
        <v>193.17500000000001</v>
      </c>
      <c r="E9" s="7">
        <f>Лист6!G30</f>
        <v>1378.7033333333334</v>
      </c>
      <c r="F9" s="7">
        <f>Лист6!H30</f>
        <v>60.17583333333333</v>
      </c>
      <c r="G9" s="7">
        <f>Лист6!I30</f>
        <v>0.54083333333333339</v>
      </c>
      <c r="H9" s="7">
        <f>Лист6!J30</f>
        <v>0.35750000000000004</v>
      </c>
      <c r="I9" s="7">
        <f>Лист6!K30</f>
        <v>641.24250000000006</v>
      </c>
      <c r="J9" s="7">
        <f>Лист6!L30</f>
        <v>8.6833333333333336</v>
      </c>
      <c r="K9" s="7"/>
      <c r="L9" s="7">
        <f>Лист6!N30</f>
        <v>55.953333333333333</v>
      </c>
      <c r="M9" s="7">
        <f>Лист6!O30</f>
        <v>55.400000000000006</v>
      </c>
      <c r="N9" s="7">
        <f>Лист6!P30</f>
        <v>242.48000000000002</v>
      </c>
      <c r="O9" s="7">
        <f>Лист6!Q30</f>
        <v>1751.6966666666665</v>
      </c>
      <c r="P9" s="7">
        <f>Лист6!R30</f>
        <v>73.376666666666665</v>
      </c>
      <c r="Q9" s="7">
        <f>Лист6!S30</f>
        <v>0.67666666666666675</v>
      </c>
      <c r="R9" s="7">
        <f>Лист6!T30</f>
        <v>0.45666666666666672</v>
      </c>
      <c r="S9" s="7">
        <f>Лист6!U30</f>
        <v>786.9766666666668</v>
      </c>
      <c r="T9" s="7">
        <f>Лист6!V30</f>
        <v>10.36</v>
      </c>
    </row>
    <row r="10" spans="1:20">
      <c r="A10" s="40">
        <v>7</v>
      </c>
      <c r="B10" s="7">
        <f>Лист7!D31</f>
        <v>49.69</v>
      </c>
      <c r="C10" s="7">
        <f>Лист7!E31</f>
        <v>52.540000000000006</v>
      </c>
      <c r="D10" s="7">
        <f>Лист7!F31</f>
        <v>190.53333333333336</v>
      </c>
      <c r="E10" s="7">
        <f>Лист7!G31</f>
        <v>1442.7940000000001</v>
      </c>
      <c r="F10" s="7">
        <f>Лист7!H31</f>
        <v>38.086666666666666</v>
      </c>
      <c r="G10" s="7">
        <f>Лист7!I31</f>
        <v>0.60666666666666669</v>
      </c>
      <c r="H10" s="7">
        <f>Лист7!J31</f>
        <v>0.54</v>
      </c>
      <c r="I10" s="7">
        <f>Лист7!K31</f>
        <v>636.43333333333328</v>
      </c>
      <c r="J10" s="7">
        <f>Лист7!L31</f>
        <v>11.473333333333334</v>
      </c>
      <c r="K10" s="7"/>
      <c r="L10" s="7">
        <f>Лист7!N31</f>
        <v>65.416666666666671</v>
      </c>
      <c r="M10" s="7">
        <f>Лист7!O31</f>
        <v>66.460000000000008</v>
      </c>
      <c r="N10" s="7">
        <f>Лист7!P31</f>
        <v>241.26666666666665</v>
      </c>
      <c r="O10" s="7">
        <f>Лист7!Q31</f>
        <v>1850.9966666666669</v>
      </c>
      <c r="P10" s="7">
        <f>Лист7!R31</f>
        <v>43.296666666666674</v>
      </c>
      <c r="Q10" s="7">
        <f>Лист7!S31</f>
        <v>0.72</v>
      </c>
      <c r="R10" s="7">
        <f>Лист7!T31</f>
        <v>0.65333333333333332</v>
      </c>
      <c r="S10" s="7">
        <f>Лист7!U31</f>
        <v>793.10333333333347</v>
      </c>
      <c r="T10" s="7">
        <f>Лист7!V31</f>
        <v>13.733333333333334</v>
      </c>
    </row>
    <row r="11" spans="1:20">
      <c r="A11" s="40">
        <v>8</v>
      </c>
      <c r="B11" s="7">
        <f>Лист8!D32</f>
        <v>46.84</v>
      </c>
      <c r="C11" s="7">
        <f>Лист8!E32</f>
        <v>46.931666666666672</v>
      </c>
      <c r="D11" s="7">
        <f>Лист8!F32</f>
        <v>184.77749999999997</v>
      </c>
      <c r="E11" s="7">
        <f>Лист8!G32</f>
        <v>1399.1008333333334</v>
      </c>
      <c r="F11" s="7">
        <f>Лист8!H32</f>
        <v>73.715999999999994</v>
      </c>
      <c r="G11" s="7">
        <f>Лист8!I32</f>
        <v>0.64533333333333331</v>
      </c>
      <c r="H11" s="7">
        <f>Лист8!J32</f>
        <v>0.96433333333333349</v>
      </c>
      <c r="I11" s="7">
        <f>Лист8!K32</f>
        <v>617.44999999999993</v>
      </c>
      <c r="J11" s="7">
        <f>Лист8!L32</f>
        <v>10.401333333333334</v>
      </c>
      <c r="K11" s="7"/>
      <c r="L11" s="7">
        <f>Лист8!N32</f>
        <v>60.993333333333332</v>
      </c>
      <c r="M11" s="7">
        <f>Лист8!O32</f>
        <v>60.653333333333336</v>
      </c>
      <c r="N11" s="7">
        <f>Лист8!P32</f>
        <v>238.95666666666665</v>
      </c>
      <c r="O11" s="7">
        <f>Лист8!Q32</f>
        <v>1824.6499999999996</v>
      </c>
      <c r="P11" s="7">
        <f>Лист8!R32</f>
        <v>88.953333333333347</v>
      </c>
      <c r="Q11" s="7">
        <f>Лист8!S32</f>
        <v>0.82799999999999996</v>
      </c>
      <c r="R11" s="7">
        <f>Лист8!T32</f>
        <v>1.1779999999999999</v>
      </c>
      <c r="S11" s="7">
        <f>Лист8!U32</f>
        <v>769.40333333333342</v>
      </c>
      <c r="T11" s="7">
        <f>Лист8!V32</f>
        <v>12.416666666666668</v>
      </c>
    </row>
    <row r="12" spans="1:20">
      <c r="A12" s="40">
        <v>9</v>
      </c>
      <c r="B12" s="7">
        <f>Лист9!D32</f>
        <v>59.366666666666653</v>
      </c>
      <c r="C12" s="7">
        <f>Лист9!E32</f>
        <v>50.7</v>
      </c>
      <c r="D12" s="7">
        <f>Лист9!F32</f>
        <v>172.76666666666665</v>
      </c>
      <c r="E12" s="7">
        <f>Лист9!G32</f>
        <v>1430.69</v>
      </c>
      <c r="F12" s="7">
        <f>Лист9!H32</f>
        <v>31.033333333333331</v>
      </c>
      <c r="G12" s="7">
        <f>Лист9!I32</f>
        <v>0.2</v>
      </c>
      <c r="H12" s="7">
        <f>Лист9!J32</f>
        <v>0.56000000000000005</v>
      </c>
      <c r="I12" s="7">
        <f>Лист9!K32</f>
        <v>617.5</v>
      </c>
      <c r="J12" s="7">
        <f>Лист9!L32</f>
        <v>6.7333333333333334</v>
      </c>
      <c r="K12" s="7"/>
      <c r="L12" s="7">
        <f>Лист9!N32</f>
        <v>79.933333333333323</v>
      </c>
      <c r="M12" s="7">
        <f>Лист9!O32</f>
        <v>65.646666666666661</v>
      </c>
      <c r="N12" s="7">
        <f>Лист9!P32</f>
        <v>223.82333333333335</v>
      </c>
      <c r="O12" s="7">
        <f>Лист9!Q32</f>
        <v>1875.3583333333333</v>
      </c>
      <c r="P12" s="7">
        <f>Лист9!R32</f>
        <v>36.053333333333335</v>
      </c>
      <c r="Q12" s="7">
        <f>Лист9!S32</f>
        <v>0.245</v>
      </c>
      <c r="R12" s="7">
        <f>Лист9!T32</f>
        <v>0.72499999999999998</v>
      </c>
      <c r="S12" s="7">
        <f>Лист9!U32</f>
        <v>772.54166666666663</v>
      </c>
      <c r="T12" s="7">
        <f>Лист9!V32</f>
        <v>7.5933333333333319</v>
      </c>
    </row>
    <row r="13" spans="1:20">
      <c r="A13" s="40">
        <v>10</v>
      </c>
      <c r="B13" s="7">
        <f>Лист10!D32</f>
        <v>37.487000000000002</v>
      </c>
      <c r="C13" s="7">
        <f>Лист10!E32</f>
        <v>47.580500000000001</v>
      </c>
      <c r="D13" s="7">
        <f>Лист10!F32</f>
        <v>209.87416666666667</v>
      </c>
      <c r="E13" s="7">
        <f>Лист10!G32</f>
        <v>1438.2350000000001</v>
      </c>
      <c r="F13" s="7">
        <f>Лист10!H32</f>
        <v>53.925833333333337</v>
      </c>
      <c r="G13" s="7">
        <f>Лист10!I32</f>
        <v>0.76083333333333336</v>
      </c>
      <c r="H13" s="7">
        <f>Лист10!J32</f>
        <v>0.48550000000000004</v>
      </c>
      <c r="I13" s="7">
        <f>Лист10!K32</f>
        <v>607.17399999999998</v>
      </c>
      <c r="J13" s="7">
        <f>Лист10!L32</f>
        <v>9.3241666666666667</v>
      </c>
      <c r="K13" s="7"/>
      <c r="L13" s="7">
        <f>Лист10!N32</f>
        <v>47.61</v>
      </c>
      <c r="M13" s="7">
        <f>Лист10!O32</f>
        <v>57.489999999999995</v>
      </c>
      <c r="N13" s="7">
        <f>Лист10!P32</f>
        <v>259</v>
      </c>
      <c r="O13" s="7">
        <f>Лист10!Q32</f>
        <v>1777.9299999999998</v>
      </c>
      <c r="P13" s="7">
        <f>Лист10!R32</f>
        <v>65.319999999999993</v>
      </c>
      <c r="Q13" s="7">
        <f>Лист10!S32</f>
        <v>0.94000000000000006</v>
      </c>
      <c r="R13" s="7">
        <f>Лист10!T32</f>
        <v>0.61</v>
      </c>
      <c r="S13" s="7">
        <f>Лист10!U32</f>
        <v>746.22</v>
      </c>
      <c r="T13" s="7">
        <f>Лист10!V32</f>
        <v>11.02</v>
      </c>
    </row>
    <row r="14" spans="1:20" ht="24" customHeight="1">
      <c r="A14" s="42" t="s">
        <v>140</v>
      </c>
      <c r="B14" s="43">
        <f>(B4+B5+B6+B7+B8+B9+B10+B11+B12+B13)/10</f>
        <v>48.437790476190472</v>
      </c>
      <c r="C14" s="43">
        <f t="shared" ref="C14:T14" si="0">(C4+C5+C6+C7+C8+C9+C10+C11+C12+C13)/10</f>
        <v>48.17382380952381</v>
      </c>
      <c r="D14" s="43">
        <f t="shared" si="0"/>
        <v>191.70555952380954</v>
      </c>
      <c r="E14" s="43">
        <f t="shared" si="0"/>
        <v>1429.1185785714285</v>
      </c>
      <c r="F14" s="43">
        <f t="shared" si="0"/>
        <v>47.026619047619043</v>
      </c>
      <c r="G14" s="43">
        <f t="shared" si="0"/>
        <v>0.56382619047619043</v>
      </c>
      <c r="H14" s="43">
        <f t="shared" si="0"/>
        <v>0.5254428571428571</v>
      </c>
      <c r="I14" s="43">
        <f t="shared" si="0"/>
        <v>625.25629285714297</v>
      </c>
      <c r="J14" s="43">
        <f t="shared" si="0"/>
        <v>9.0578238095238106</v>
      </c>
      <c r="K14" s="41"/>
      <c r="L14" s="43">
        <f t="shared" si="0"/>
        <v>62.399500000000003</v>
      </c>
      <c r="M14" s="43">
        <f t="shared" si="0"/>
        <v>61.18933333333333</v>
      </c>
      <c r="N14" s="43">
        <f t="shared" si="0"/>
        <v>242.95716666666667</v>
      </c>
      <c r="O14" s="43">
        <f t="shared" si="0"/>
        <v>1822.5318333333332</v>
      </c>
      <c r="P14" s="43">
        <f t="shared" si="0"/>
        <v>56.12883333333334</v>
      </c>
      <c r="Q14" s="43">
        <f t="shared" si="0"/>
        <v>0.68846666666666678</v>
      </c>
      <c r="R14" s="43">
        <f t="shared" si="0"/>
        <v>0.64046666666666663</v>
      </c>
      <c r="S14" s="43">
        <f t="shared" si="0"/>
        <v>772.81566666666674</v>
      </c>
      <c r="T14" s="43">
        <f t="shared" si="0"/>
        <v>10.5555</v>
      </c>
    </row>
    <row r="15" spans="1:20" ht="35.25" customHeight="1">
      <c r="A15" s="46" t="s">
        <v>181</v>
      </c>
      <c r="B15" s="9">
        <v>13.6</v>
      </c>
      <c r="C15" s="9">
        <v>30.3</v>
      </c>
      <c r="D15" s="9">
        <v>53.7</v>
      </c>
      <c r="E15" s="9"/>
      <c r="F15" s="9"/>
      <c r="G15" s="9"/>
      <c r="H15" s="9"/>
      <c r="I15" s="9"/>
      <c r="J15" s="9"/>
      <c r="K15" s="9"/>
      <c r="L15" s="9">
        <v>13.7</v>
      </c>
      <c r="M15" s="9">
        <v>30.2</v>
      </c>
      <c r="N15" s="9">
        <v>53.3</v>
      </c>
      <c r="O15" s="9"/>
      <c r="P15" s="9"/>
      <c r="Q15" s="9"/>
      <c r="R15" s="9"/>
      <c r="S15" s="9"/>
      <c r="T15" s="9"/>
    </row>
    <row r="20" spans="7:7">
      <c r="G20" s="47"/>
    </row>
  </sheetData>
  <mergeCells count="6">
    <mergeCell ref="S2:T2"/>
    <mergeCell ref="B2:E2"/>
    <mergeCell ref="F2:H2"/>
    <mergeCell ref="I2:J2"/>
    <mergeCell ref="L2:O2"/>
    <mergeCell ref="P2:R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opLeftCell="A7" workbookViewId="0">
      <selection activeCell="J11" sqref="J11"/>
    </sheetView>
  </sheetViews>
  <sheetFormatPr defaultRowHeight="15"/>
  <cols>
    <col min="1" max="1" width="4.28515625" customWidth="1"/>
    <col min="2" max="2" width="33.85546875" customWidth="1"/>
    <col min="3" max="3" width="6.140625" customWidth="1"/>
    <col min="4" max="6" width="3.42578125" customWidth="1"/>
    <col min="7" max="7" width="5.7109375" customWidth="1"/>
    <col min="8" max="12" width="3.42578125" customWidth="1"/>
    <col min="13" max="13" width="6.140625" customWidth="1"/>
    <col min="14" max="16" width="3.42578125" customWidth="1"/>
    <col min="17" max="17" width="5.7109375" customWidth="1"/>
    <col min="18" max="22" width="3.42578125" customWidth="1"/>
  </cols>
  <sheetData>
    <row r="1" spans="1:22">
      <c r="A1" s="18"/>
      <c r="B1" s="35" t="s">
        <v>141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>
      <c r="A2" s="18"/>
      <c r="B2" s="36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>
      <c r="A3" s="7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</row>
    <row r="4" spans="1:22" ht="12" customHeight="1">
      <c r="A4" s="7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2" ht="24.75" customHeight="1">
      <c r="A5" s="7">
        <v>102</v>
      </c>
      <c r="B5" s="44" t="s">
        <v>145</v>
      </c>
      <c r="C5" s="5" t="s">
        <v>26</v>
      </c>
      <c r="D5" s="13">
        <v>4.9000000000000004</v>
      </c>
      <c r="E5" s="13">
        <v>6.2</v>
      </c>
      <c r="F5" s="13">
        <v>26.31</v>
      </c>
      <c r="G5" s="13">
        <v>180.8</v>
      </c>
      <c r="H5" s="13">
        <v>3.2</v>
      </c>
      <c r="I5" s="13">
        <v>0.2</v>
      </c>
      <c r="J5" s="13">
        <v>0.1</v>
      </c>
      <c r="K5" s="13">
        <v>141.69999999999999</v>
      </c>
      <c r="L5" s="13">
        <v>0.4</v>
      </c>
      <c r="M5" s="5" t="s">
        <v>39</v>
      </c>
      <c r="N5" s="15">
        <f>D5/150*200</f>
        <v>6.5333333333333341</v>
      </c>
      <c r="O5" s="15">
        <f>E5/150*200</f>
        <v>8.2666666666666657</v>
      </c>
      <c r="P5" s="15">
        <f>F5/150*200</f>
        <v>35.08</v>
      </c>
      <c r="Q5" s="15">
        <f>G5/150*200</f>
        <v>241.06666666666666</v>
      </c>
      <c r="R5" s="15">
        <f>H5/150*200</f>
        <v>4.2666666666666675</v>
      </c>
      <c r="S5" s="15">
        <f t="shared" ref="S5:V5" si="0">I5/150*200</f>
        <v>0.26666666666666672</v>
      </c>
      <c r="T5" s="15">
        <f t="shared" si="0"/>
        <v>0.13333333333333336</v>
      </c>
      <c r="U5" s="15">
        <f t="shared" si="0"/>
        <v>188.93333333333331</v>
      </c>
      <c r="V5" s="15">
        <f t="shared" si="0"/>
        <v>0.53333333333333344</v>
      </c>
    </row>
    <row r="6" spans="1:22">
      <c r="A6" s="7">
        <v>294</v>
      </c>
      <c r="B6" s="3" t="s">
        <v>43</v>
      </c>
      <c r="C6" s="5" t="s">
        <v>44</v>
      </c>
      <c r="D6" s="7">
        <v>0.1</v>
      </c>
      <c r="E6" s="7">
        <v>0</v>
      </c>
      <c r="F6" s="7">
        <v>5.2</v>
      </c>
      <c r="G6" s="7">
        <v>22.4</v>
      </c>
      <c r="H6" s="7">
        <v>0.8</v>
      </c>
      <c r="I6" s="7">
        <v>0</v>
      </c>
      <c r="J6" s="7">
        <v>0</v>
      </c>
      <c r="K6" s="7">
        <v>9.8000000000000007</v>
      </c>
      <c r="L6" s="7">
        <v>0</v>
      </c>
      <c r="M6" s="5" t="s">
        <v>46</v>
      </c>
      <c r="N6" s="16">
        <f>D6/150*180</f>
        <v>0.12000000000000001</v>
      </c>
      <c r="O6" s="16">
        <f>E6/150*180</f>
        <v>0</v>
      </c>
      <c r="P6" s="16">
        <f>F6/150*180</f>
        <v>6.2399999999999993</v>
      </c>
      <c r="Q6" s="16">
        <f>G6/150*180</f>
        <v>26.879999999999995</v>
      </c>
      <c r="R6" s="16">
        <f>H6/150*180</f>
        <v>0.96000000000000008</v>
      </c>
      <c r="S6" s="16">
        <f t="shared" ref="S6:V6" si="1">I6/150*180</f>
        <v>0</v>
      </c>
      <c r="T6" s="16">
        <f t="shared" si="1"/>
        <v>0</v>
      </c>
      <c r="U6" s="16">
        <f t="shared" si="1"/>
        <v>11.760000000000002</v>
      </c>
      <c r="V6" s="16">
        <f t="shared" si="1"/>
        <v>0</v>
      </c>
    </row>
    <row r="7" spans="1:22">
      <c r="A7" s="7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5">
        <v>40</v>
      </c>
      <c r="N7" s="16">
        <f>D7*2</f>
        <v>3.2</v>
      </c>
      <c r="O7" s="16">
        <f>E7*2</f>
        <v>0.4</v>
      </c>
      <c r="P7" s="16">
        <f>F7*2</f>
        <v>19.399999999999999</v>
      </c>
      <c r="Q7" s="16">
        <f>G7*2</f>
        <v>94</v>
      </c>
      <c r="R7" s="16">
        <f>H7*2</f>
        <v>0</v>
      </c>
      <c r="S7" s="16">
        <f t="shared" ref="S7:V7" si="2">I7*2</f>
        <v>0</v>
      </c>
      <c r="T7" s="16">
        <f t="shared" si="2"/>
        <v>0</v>
      </c>
      <c r="U7" s="16">
        <f t="shared" si="2"/>
        <v>9.1999999999999993</v>
      </c>
      <c r="V7" s="16">
        <f t="shared" si="2"/>
        <v>0.6</v>
      </c>
    </row>
    <row r="8" spans="1:22">
      <c r="A8" s="7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5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2">
      <c r="A9" s="7"/>
      <c r="B9" s="3" t="s">
        <v>45</v>
      </c>
      <c r="C9" s="14">
        <v>13</v>
      </c>
      <c r="D9" s="13">
        <v>0.9</v>
      </c>
      <c r="E9" s="13">
        <v>1.4</v>
      </c>
      <c r="F9" s="13">
        <v>9</v>
      </c>
      <c r="G9" s="13">
        <v>50</v>
      </c>
      <c r="H9" s="13">
        <v>8.4</v>
      </c>
      <c r="I9" s="13">
        <v>0</v>
      </c>
      <c r="J9" s="13">
        <v>0</v>
      </c>
      <c r="K9" s="13">
        <v>0</v>
      </c>
      <c r="L9" s="13">
        <v>1.3</v>
      </c>
      <c r="M9" s="31">
        <v>13</v>
      </c>
      <c r="N9" s="13">
        <v>0.9</v>
      </c>
      <c r="O9" s="13">
        <v>1.4</v>
      </c>
      <c r="P9" s="13">
        <v>9</v>
      </c>
      <c r="Q9" s="13">
        <v>50</v>
      </c>
      <c r="R9" s="13">
        <v>8.4</v>
      </c>
      <c r="S9" s="13">
        <v>0</v>
      </c>
      <c r="T9" s="13">
        <v>0</v>
      </c>
      <c r="U9" s="13">
        <v>0</v>
      </c>
      <c r="V9" s="13">
        <v>1.3</v>
      </c>
    </row>
    <row r="10" spans="1:22" ht="11.25" customHeight="1">
      <c r="A10" s="7"/>
      <c r="B10" s="10" t="s">
        <v>22</v>
      </c>
      <c r="C10" s="5"/>
      <c r="D10" s="22">
        <f>SUM(D5:D9)</f>
        <v>7.5</v>
      </c>
      <c r="E10" s="22">
        <f>SUM(E5:E9)</f>
        <v>11.9</v>
      </c>
      <c r="F10" s="22">
        <f>SUM(F5:F9)</f>
        <v>50.209999999999994</v>
      </c>
      <c r="G10" s="22">
        <f>SUM(G5:G9)</f>
        <v>337.6</v>
      </c>
      <c r="H10" s="22">
        <f t="shared" ref="H10:L10" si="3">SUM(H5:H9)</f>
        <v>12.4</v>
      </c>
      <c r="I10" s="22">
        <f t="shared" si="3"/>
        <v>0.2</v>
      </c>
      <c r="J10" s="22">
        <f t="shared" si="3"/>
        <v>0.1</v>
      </c>
      <c r="K10" s="22">
        <f t="shared" si="3"/>
        <v>156.69999999999999</v>
      </c>
      <c r="L10" s="22">
        <f t="shared" si="3"/>
        <v>2</v>
      </c>
      <c r="M10" s="31"/>
      <c r="N10" s="23">
        <f>SUM(N5:N9)</f>
        <v>10.753333333333336</v>
      </c>
      <c r="O10" s="23">
        <f t="shared" ref="O10:V10" si="4">SUM(O5:O9)</f>
        <v>14.166666666666666</v>
      </c>
      <c r="P10" s="23">
        <f t="shared" si="4"/>
        <v>69.72</v>
      </c>
      <c r="Q10" s="23">
        <f t="shared" si="4"/>
        <v>449.34666666666664</v>
      </c>
      <c r="R10" s="23">
        <f t="shared" si="4"/>
        <v>13.626666666666669</v>
      </c>
      <c r="S10" s="23">
        <f t="shared" si="4"/>
        <v>0.26666666666666672</v>
      </c>
      <c r="T10" s="23">
        <f t="shared" si="4"/>
        <v>0.13333333333333336</v>
      </c>
      <c r="U10" s="23">
        <f t="shared" si="4"/>
        <v>210.49333333333328</v>
      </c>
      <c r="V10" s="23">
        <f t="shared" si="4"/>
        <v>2.4333333333333336</v>
      </c>
    </row>
    <row r="11" spans="1:22" ht="11.25" customHeight="1">
      <c r="A11" s="7"/>
      <c r="B11" s="1" t="s">
        <v>21</v>
      </c>
      <c r="C11" s="5"/>
      <c r="D11" s="3"/>
      <c r="E11" s="3"/>
      <c r="F11" s="3"/>
      <c r="G11" s="3"/>
      <c r="H11" s="3"/>
      <c r="I11" s="3"/>
      <c r="J11" s="3"/>
      <c r="K11" s="3"/>
      <c r="L11" s="3"/>
      <c r="M11" s="31"/>
      <c r="N11" s="16"/>
      <c r="O11" s="16"/>
      <c r="P11" s="16"/>
      <c r="Q11" s="16"/>
      <c r="R11" s="16"/>
      <c r="S11" s="16"/>
      <c r="T11" s="16"/>
      <c r="U11" s="16"/>
      <c r="V11" s="16"/>
    </row>
    <row r="12" spans="1:22">
      <c r="A12" s="7">
        <v>89</v>
      </c>
      <c r="B12" s="3" t="s">
        <v>38</v>
      </c>
      <c r="C12" s="5">
        <v>100</v>
      </c>
      <c r="D12" s="13">
        <v>0.4</v>
      </c>
      <c r="E12" s="13">
        <v>0.4</v>
      </c>
      <c r="F12" s="13">
        <v>9.8000000000000007</v>
      </c>
      <c r="G12" s="13">
        <v>45</v>
      </c>
      <c r="H12" s="13">
        <v>11.8</v>
      </c>
      <c r="I12" s="13">
        <v>0</v>
      </c>
      <c r="J12" s="13">
        <v>0</v>
      </c>
      <c r="K12" s="13">
        <v>58.8</v>
      </c>
      <c r="L12" s="13">
        <v>1.3</v>
      </c>
      <c r="M12" s="31">
        <v>100</v>
      </c>
      <c r="N12" s="13">
        <v>0.4</v>
      </c>
      <c r="O12" s="13">
        <v>0.4</v>
      </c>
      <c r="P12" s="13">
        <v>9.8000000000000007</v>
      </c>
      <c r="Q12" s="13">
        <v>45</v>
      </c>
      <c r="R12" s="13">
        <v>11.8</v>
      </c>
      <c r="S12" s="13">
        <v>0</v>
      </c>
      <c r="T12" s="13">
        <v>0</v>
      </c>
      <c r="U12" s="13">
        <v>58.8</v>
      </c>
      <c r="V12" s="13">
        <v>1.3</v>
      </c>
    </row>
    <row r="13" spans="1:22" ht="11.25" customHeight="1">
      <c r="A13" s="7"/>
      <c r="B13" s="10" t="s">
        <v>22</v>
      </c>
      <c r="C13" s="5"/>
      <c r="D13" s="22">
        <f>D12</f>
        <v>0.4</v>
      </c>
      <c r="E13" s="22">
        <f t="shared" ref="E13:L13" si="5">E12</f>
        <v>0.4</v>
      </c>
      <c r="F13" s="22">
        <f t="shared" si="5"/>
        <v>9.8000000000000007</v>
      </c>
      <c r="G13" s="22">
        <f t="shared" si="5"/>
        <v>45</v>
      </c>
      <c r="H13" s="22">
        <f t="shared" si="5"/>
        <v>11.8</v>
      </c>
      <c r="I13" s="22">
        <f t="shared" si="5"/>
        <v>0</v>
      </c>
      <c r="J13" s="22">
        <f t="shared" si="5"/>
        <v>0</v>
      </c>
      <c r="K13" s="22">
        <f t="shared" si="5"/>
        <v>58.8</v>
      </c>
      <c r="L13" s="22">
        <f t="shared" si="5"/>
        <v>1.3</v>
      </c>
      <c r="M13" s="31"/>
      <c r="N13" s="22">
        <f>N12</f>
        <v>0.4</v>
      </c>
      <c r="O13" s="22">
        <f t="shared" ref="O13:V13" si="6">O12</f>
        <v>0.4</v>
      </c>
      <c r="P13" s="22">
        <f t="shared" si="6"/>
        <v>9.8000000000000007</v>
      </c>
      <c r="Q13" s="22">
        <f t="shared" si="6"/>
        <v>45</v>
      </c>
      <c r="R13" s="22">
        <f t="shared" si="6"/>
        <v>11.8</v>
      </c>
      <c r="S13" s="22">
        <f t="shared" si="6"/>
        <v>0</v>
      </c>
      <c r="T13" s="22">
        <f t="shared" si="6"/>
        <v>0</v>
      </c>
      <c r="U13" s="22">
        <f t="shared" si="6"/>
        <v>58.8</v>
      </c>
      <c r="V13" s="22">
        <f t="shared" si="6"/>
        <v>1.3</v>
      </c>
    </row>
    <row r="14" spans="1:22" ht="10.5" customHeight="1">
      <c r="A14" s="7"/>
      <c r="B14" s="6" t="s">
        <v>11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32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33" customHeight="1">
      <c r="A15" s="7">
        <v>26</v>
      </c>
      <c r="B15" s="44" t="s">
        <v>144</v>
      </c>
      <c r="C15" s="5">
        <v>60</v>
      </c>
      <c r="D15" s="13">
        <v>0.9</v>
      </c>
      <c r="E15" s="13">
        <v>4.3</v>
      </c>
      <c r="F15" s="13">
        <v>3.9</v>
      </c>
      <c r="G15" s="13">
        <v>57.6</v>
      </c>
      <c r="H15" s="13">
        <v>1.2</v>
      </c>
      <c r="I15" s="13">
        <v>0</v>
      </c>
      <c r="J15" s="13">
        <v>0</v>
      </c>
      <c r="K15" s="13">
        <v>18</v>
      </c>
      <c r="L15" s="13">
        <v>0.4</v>
      </c>
      <c r="M15" s="31">
        <v>60</v>
      </c>
      <c r="N15" s="13">
        <v>0.9</v>
      </c>
      <c r="O15" s="13">
        <v>4.3</v>
      </c>
      <c r="P15" s="13">
        <v>3.9</v>
      </c>
      <c r="Q15" s="13">
        <v>57.6</v>
      </c>
      <c r="R15" s="13">
        <v>1.2</v>
      </c>
      <c r="S15" s="13">
        <v>0</v>
      </c>
      <c r="T15" s="13">
        <v>0</v>
      </c>
      <c r="U15" s="13">
        <v>18</v>
      </c>
      <c r="V15" s="13">
        <v>0.4</v>
      </c>
    </row>
    <row r="16" spans="1:22">
      <c r="A16" s="7">
        <v>50</v>
      </c>
      <c r="B16" s="7" t="s">
        <v>58</v>
      </c>
      <c r="C16" s="8">
        <v>150</v>
      </c>
      <c r="D16" s="13">
        <v>4</v>
      </c>
      <c r="E16" s="13">
        <v>2.8</v>
      </c>
      <c r="F16" s="13">
        <v>5.3</v>
      </c>
      <c r="G16" s="13">
        <v>88.3</v>
      </c>
      <c r="H16" s="13">
        <v>2</v>
      </c>
      <c r="I16" s="13">
        <v>0.1</v>
      </c>
      <c r="J16" s="13">
        <v>0</v>
      </c>
      <c r="K16" s="13">
        <v>29.7</v>
      </c>
      <c r="L16" s="13">
        <v>0.4</v>
      </c>
      <c r="M16" s="32">
        <v>200</v>
      </c>
      <c r="N16" s="17">
        <f>D16/150*200</f>
        <v>5.3333333333333339</v>
      </c>
      <c r="O16" s="17">
        <f>E16/150*200</f>
        <v>3.7333333333333329</v>
      </c>
      <c r="P16" s="17">
        <f>F16/150*200</f>
        <v>7.0666666666666673</v>
      </c>
      <c r="Q16" s="17">
        <f>G16/150*200</f>
        <v>117.73333333333333</v>
      </c>
      <c r="R16" s="17">
        <f>H16/150*200</f>
        <v>2.666666666666667</v>
      </c>
      <c r="S16" s="17">
        <f t="shared" ref="S16:V16" si="7">I16/150*200</f>
        <v>0.13333333333333336</v>
      </c>
      <c r="T16" s="17">
        <f t="shared" si="7"/>
        <v>0</v>
      </c>
      <c r="U16" s="17">
        <f t="shared" si="7"/>
        <v>39.599999999999994</v>
      </c>
      <c r="V16" s="17">
        <f t="shared" si="7"/>
        <v>0.53333333333333344</v>
      </c>
    </row>
    <row r="17" spans="1:22">
      <c r="A17" s="7">
        <v>181</v>
      </c>
      <c r="B17" s="7" t="s">
        <v>56</v>
      </c>
      <c r="C17" s="8" t="s">
        <v>54</v>
      </c>
      <c r="D17" s="13">
        <v>11.8</v>
      </c>
      <c r="E17" s="13">
        <v>6.4</v>
      </c>
      <c r="F17" s="13">
        <v>7.5</v>
      </c>
      <c r="G17" s="13">
        <v>147.69999999999999</v>
      </c>
      <c r="H17" s="13">
        <v>1.1000000000000001</v>
      </c>
      <c r="I17" s="13">
        <v>0.1</v>
      </c>
      <c r="J17" s="13">
        <v>0.1</v>
      </c>
      <c r="K17" s="13">
        <v>15</v>
      </c>
      <c r="L17" s="13">
        <v>1.4</v>
      </c>
      <c r="M17" s="32" t="s">
        <v>55</v>
      </c>
      <c r="N17" s="13">
        <v>15.9</v>
      </c>
      <c r="O17" s="13">
        <v>8.6999999999999993</v>
      </c>
      <c r="P17" s="13">
        <v>10.1</v>
      </c>
      <c r="Q17" s="13">
        <v>198.9</v>
      </c>
      <c r="R17" s="13">
        <v>1.4</v>
      </c>
      <c r="S17" s="13">
        <v>0.1</v>
      </c>
      <c r="T17" s="13">
        <v>0.1</v>
      </c>
      <c r="U17" s="13">
        <v>19.2</v>
      </c>
      <c r="V17" s="13">
        <v>1.5</v>
      </c>
    </row>
    <row r="18" spans="1:22">
      <c r="A18" s="7">
        <v>280</v>
      </c>
      <c r="B18" s="7" t="s">
        <v>49</v>
      </c>
      <c r="C18" s="8">
        <v>150</v>
      </c>
      <c r="D18" s="13">
        <v>0.6</v>
      </c>
      <c r="E18" s="13">
        <v>0.1</v>
      </c>
      <c r="F18" s="13">
        <v>19.899999999999999</v>
      </c>
      <c r="G18" s="13">
        <v>84.2</v>
      </c>
      <c r="H18" s="13">
        <v>0.1</v>
      </c>
      <c r="I18" s="13">
        <v>0</v>
      </c>
      <c r="J18" s="13">
        <v>0</v>
      </c>
      <c r="K18" s="13">
        <v>26.8</v>
      </c>
      <c r="L18" s="13">
        <v>0.4</v>
      </c>
      <c r="M18" s="33">
        <v>180</v>
      </c>
      <c r="N18" s="13">
        <v>0.7</v>
      </c>
      <c r="O18" s="13">
        <v>0.1</v>
      </c>
      <c r="P18" s="13">
        <v>23.9</v>
      </c>
      <c r="Q18" s="13">
        <v>101</v>
      </c>
      <c r="R18" s="13">
        <v>0.1</v>
      </c>
      <c r="S18" s="13">
        <v>0</v>
      </c>
      <c r="T18" s="13">
        <v>0</v>
      </c>
      <c r="U18" s="13">
        <v>30.6</v>
      </c>
      <c r="V18" s="13">
        <v>0.4</v>
      </c>
    </row>
    <row r="19" spans="1:22">
      <c r="A19" s="7"/>
      <c r="B19" s="7" t="s">
        <v>53</v>
      </c>
      <c r="C19" s="8" t="s">
        <v>27</v>
      </c>
      <c r="D19" s="7">
        <v>4.5</v>
      </c>
      <c r="E19" s="7">
        <v>0.6</v>
      </c>
      <c r="F19" s="7">
        <v>27.3</v>
      </c>
      <c r="G19" s="7">
        <v>133.6</v>
      </c>
      <c r="H19" s="7">
        <v>0</v>
      </c>
      <c r="I19" s="7">
        <v>0</v>
      </c>
      <c r="J19" s="7">
        <v>0</v>
      </c>
      <c r="K19" s="7">
        <v>15</v>
      </c>
      <c r="L19" s="7">
        <v>1.1000000000000001</v>
      </c>
      <c r="M19" s="32" t="s">
        <v>47</v>
      </c>
      <c r="N19" s="13">
        <v>5.2</v>
      </c>
      <c r="O19" s="7">
        <v>0.7</v>
      </c>
      <c r="P19" s="7">
        <v>31</v>
      </c>
      <c r="Q19" s="7">
        <v>153.4</v>
      </c>
      <c r="R19" s="7">
        <v>0</v>
      </c>
      <c r="S19" s="7">
        <v>0</v>
      </c>
      <c r="T19" s="7">
        <v>0</v>
      </c>
      <c r="U19" s="7">
        <v>17.899999999999999</v>
      </c>
      <c r="V19" s="7">
        <v>1.4</v>
      </c>
    </row>
    <row r="20" spans="1:22">
      <c r="A20" s="7"/>
      <c r="B20" s="10" t="s">
        <v>22</v>
      </c>
      <c r="C20" s="8"/>
      <c r="D20" s="24">
        <f>SUM(D15:D19)</f>
        <v>21.800000000000004</v>
      </c>
      <c r="E20" s="24">
        <f t="shared" ref="E20:L20" si="8">SUM(E15:E19)</f>
        <v>14.2</v>
      </c>
      <c r="F20" s="24">
        <f t="shared" si="8"/>
        <v>63.899999999999991</v>
      </c>
      <c r="G20" s="24">
        <f t="shared" si="8"/>
        <v>511.4</v>
      </c>
      <c r="H20" s="24">
        <f t="shared" si="8"/>
        <v>4.4000000000000004</v>
      </c>
      <c r="I20" s="24">
        <f t="shared" si="8"/>
        <v>0.2</v>
      </c>
      <c r="J20" s="24">
        <f t="shared" si="8"/>
        <v>0.1</v>
      </c>
      <c r="K20" s="24">
        <f t="shared" si="8"/>
        <v>104.5</v>
      </c>
      <c r="L20" s="24">
        <f t="shared" si="8"/>
        <v>3.7</v>
      </c>
      <c r="M20" s="32"/>
      <c r="N20" s="25">
        <f>SUM(N15:N19)</f>
        <v>28.033333333333331</v>
      </c>
      <c r="O20" s="25">
        <f t="shared" ref="O20:V20" si="9">SUM(O15:O19)</f>
        <v>17.533333333333335</v>
      </c>
      <c r="P20" s="25">
        <f t="shared" si="9"/>
        <v>75.966666666666669</v>
      </c>
      <c r="Q20" s="25">
        <f t="shared" si="9"/>
        <v>628.63333333333333</v>
      </c>
      <c r="R20" s="25">
        <f t="shared" si="9"/>
        <v>5.3666666666666671</v>
      </c>
      <c r="S20" s="25">
        <f t="shared" si="9"/>
        <v>0.23333333333333336</v>
      </c>
      <c r="T20" s="25">
        <f t="shared" si="9"/>
        <v>0.1</v>
      </c>
      <c r="U20" s="25">
        <f t="shared" si="9"/>
        <v>125.30000000000001</v>
      </c>
      <c r="V20" s="25">
        <f t="shared" si="9"/>
        <v>4.2333333333333334</v>
      </c>
    </row>
    <row r="21" spans="1:22">
      <c r="A21" s="7"/>
      <c r="B21" s="9" t="s">
        <v>23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32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7">
        <v>154</v>
      </c>
      <c r="B22" s="7" t="s">
        <v>50</v>
      </c>
      <c r="C22" s="8" t="s">
        <v>134</v>
      </c>
      <c r="D22" s="13">
        <v>5.5</v>
      </c>
      <c r="E22" s="13">
        <v>3.68</v>
      </c>
      <c r="F22" s="13">
        <v>12.8</v>
      </c>
      <c r="G22" s="13">
        <v>109</v>
      </c>
      <c r="H22" s="13">
        <v>0</v>
      </c>
      <c r="I22" s="13">
        <v>0</v>
      </c>
      <c r="J22" s="13">
        <v>0.08</v>
      </c>
      <c r="K22" s="13">
        <v>41.6</v>
      </c>
      <c r="L22" s="13">
        <v>0.2</v>
      </c>
      <c r="M22" s="32" t="s">
        <v>70</v>
      </c>
      <c r="N22" s="13">
        <f>D22/40*80</f>
        <v>11</v>
      </c>
      <c r="O22" s="13">
        <f>E22/40*80</f>
        <v>7.3599999999999994</v>
      </c>
      <c r="P22" s="13">
        <f>F22/40*80</f>
        <v>25.6</v>
      </c>
      <c r="Q22" s="13">
        <f>G22/40*80</f>
        <v>218</v>
      </c>
      <c r="R22" s="13">
        <f>H22/40*80</f>
        <v>0</v>
      </c>
      <c r="S22" s="13">
        <f t="shared" ref="S22:V22" si="10">I22/40*80</f>
        <v>0</v>
      </c>
      <c r="T22" s="13">
        <f t="shared" si="10"/>
        <v>0.16</v>
      </c>
      <c r="U22" s="13">
        <f t="shared" si="10"/>
        <v>83.2</v>
      </c>
      <c r="V22" s="13">
        <f t="shared" si="10"/>
        <v>0.4</v>
      </c>
    </row>
    <row r="23" spans="1:22">
      <c r="A23" s="7">
        <v>272</v>
      </c>
      <c r="B23" s="7" t="s">
        <v>51</v>
      </c>
      <c r="C23" s="8">
        <v>150</v>
      </c>
      <c r="D23" s="13">
        <v>7.5</v>
      </c>
      <c r="E23" s="13">
        <v>4.8</v>
      </c>
      <c r="F23" s="13">
        <v>5.3</v>
      </c>
      <c r="G23" s="13">
        <v>102</v>
      </c>
      <c r="H23" s="13">
        <v>0.3</v>
      </c>
      <c r="I23" s="13">
        <v>0.1</v>
      </c>
      <c r="J23" s="13">
        <v>0.2</v>
      </c>
      <c r="K23" s="13">
        <v>183</v>
      </c>
      <c r="L23" s="13">
        <v>0.1</v>
      </c>
      <c r="M23" s="8">
        <v>150</v>
      </c>
      <c r="N23" s="13">
        <v>7.5</v>
      </c>
      <c r="O23" s="13">
        <v>4.8</v>
      </c>
      <c r="P23" s="13">
        <v>5.3</v>
      </c>
      <c r="Q23" s="13">
        <v>102</v>
      </c>
      <c r="R23" s="13">
        <v>0.3</v>
      </c>
      <c r="S23" s="13">
        <v>0.1</v>
      </c>
      <c r="T23" s="13">
        <v>0.2</v>
      </c>
      <c r="U23" s="13">
        <v>183</v>
      </c>
      <c r="V23" s="13">
        <v>0.1</v>
      </c>
    </row>
    <row r="24" spans="1:22">
      <c r="A24" s="7"/>
      <c r="B24" s="10" t="s">
        <v>22</v>
      </c>
      <c r="C24" s="8"/>
      <c r="D24" s="26">
        <f>SUM(D22:D23)</f>
        <v>13</v>
      </c>
      <c r="E24" s="26">
        <f t="shared" ref="E24:L24" si="11">SUM(E22:E23)</f>
        <v>8.48</v>
      </c>
      <c r="F24" s="26">
        <f t="shared" si="11"/>
        <v>18.100000000000001</v>
      </c>
      <c r="G24" s="26">
        <f t="shared" si="11"/>
        <v>211</v>
      </c>
      <c r="H24" s="26">
        <f t="shared" si="11"/>
        <v>0.3</v>
      </c>
      <c r="I24" s="26">
        <f t="shared" si="11"/>
        <v>0.1</v>
      </c>
      <c r="J24" s="26">
        <f t="shared" si="11"/>
        <v>0.28000000000000003</v>
      </c>
      <c r="K24" s="26">
        <f t="shared" si="11"/>
        <v>224.6</v>
      </c>
      <c r="L24" s="26">
        <f t="shared" si="11"/>
        <v>0.30000000000000004</v>
      </c>
      <c r="M24" s="32"/>
      <c r="N24" s="25">
        <f>SUM(N22:N23)</f>
        <v>18.5</v>
      </c>
      <c r="O24" s="25">
        <f t="shared" ref="O24:V24" si="12">SUM(O22:O23)</f>
        <v>12.16</v>
      </c>
      <c r="P24" s="25">
        <f t="shared" si="12"/>
        <v>30.900000000000002</v>
      </c>
      <c r="Q24" s="25">
        <f t="shared" si="12"/>
        <v>320</v>
      </c>
      <c r="R24" s="25">
        <f t="shared" si="12"/>
        <v>0.3</v>
      </c>
      <c r="S24" s="25">
        <f t="shared" si="12"/>
        <v>0.1</v>
      </c>
      <c r="T24" s="25">
        <f t="shared" si="12"/>
        <v>0.36</v>
      </c>
      <c r="U24" s="25">
        <f t="shared" si="12"/>
        <v>266.2</v>
      </c>
      <c r="V24" s="25">
        <f t="shared" si="12"/>
        <v>0.5</v>
      </c>
    </row>
    <row r="25" spans="1:22">
      <c r="A25" s="7"/>
      <c r="B25" s="10" t="s">
        <v>24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32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24" customHeight="1">
      <c r="A26" s="7">
        <v>18</v>
      </c>
      <c r="B26" s="45" t="s">
        <v>143</v>
      </c>
      <c r="C26" s="8">
        <v>50</v>
      </c>
      <c r="D26" s="13">
        <v>0.4</v>
      </c>
      <c r="E26" s="13">
        <v>5</v>
      </c>
      <c r="F26" s="13">
        <v>1.3</v>
      </c>
      <c r="G26" s="13">
        <v>52.1</v>
      </c>
      <c r="H26" s="13">
        <v>4.3</v>
      </c>
      <c r="I26" s="13">
        <v>0</v>
      </c>
      <c r="J26" s="13">
        <v>0</v>
      </c>
      <c r="K26" s="13">
        <v>9.5</v>
      </c>
      <c r="L26" s="13">
        <v>0.2</v>
      </c>
      <c r="M26" s="32">
        <v>60</v>
      </c>
      <c r="N26" s="13">
        <v>0.5</v>
      </c>
      <c r="O26" s="13">
        <v>6</v>
      </c>
      <c r="P26" s="13">
        <v>1.6</v>
      </c>
      <c r="Q26" s="13">
        <v>62.5</v>
      </c>
      <c r="R26" s="13">
        <v>5.2</v>
      </c>
      <c r="S26" s="13">
        <v>0</v>
      </c>
      <c r="T26" s="13">
        <v>0</v>
      </c>
      <c r="U26" s="13">
        <v>10.9</v>
      </c>
      <c r="V26" s="13">
        <v>0.2</v>
      </c>
    </row>
    <row r="27" spans="1:22">
      <c r="A27" s="7">
        <v>92</v>
      </c>
      <c r="B27" s="7" t="s">
        <v>59</v>
      </c>
      <c r="C27" s="19" t="s">
        <v>66</v>
      </c>
      <c r="D27" s="13">
        <f>N27/150*100</f>
        <v>2.4</v>
      </c>
      <c r="E27" s="13">
        <f t="shared" ref="E27:L27" si="13">O27/150*100</f>
        <v>5.3333333333333339</v>
      </c>
      <c r="F27" s="13">
        <f t="shared" si="13"/>
        <v>14.666666666666666</v>
      </c>
      <c r="G27" s="13">
        <f t="shared" si="13"/>
        <v>119.33333333333334</v>
      </c>
      <c r="H27" s="13">
        <f t="shared" si="13"/>
        <v>7.333333333333333</v>
      </c>
      <c r="I27" s="13">
        <f t="shared" si="13"/>
        <v>6.666666666666668E-2</v>
      </c>
      <c r="J27" s="13">
        <f t="shared" si="13"/>
        <v>0</v>
      </c>
      <c r="K27" s="13">
        <f t="shared" si="13"/>
        <v>42</v>
      </c>
      <c r="L27" s="13">
        <f t="shared" si="13"/>
        <v>0.6</v>
      </c>
      <c r="M27" s="19" t="s">
        <v>26</v>
      </c>
      <c r="N27" s="13">
        <v>3.6</v>
      </c>
      <c r="O27" s="13">
        <v>8</v>
      </c>
      <c r="P27" s="13">
        <v>22</v>
      </c>
      <c r="Q27" s="13">
        <v>179</v>
      </c>
      <c r="R27" s="13">
        <v>11</v>
      </c>
      <c r="S27" s="13">
        <v>0.1</v>
      </c>
      <c r="T27" s="13">
        <v>0</v>
      </c>
      <c r="U27" s="13">
        <v>63</v>
      </c>
      <c r="V27" s="13">
        <v>0.9</v>
      </c>
    </row>
    <row r="28" spans="1:22">
      <c r="A28" s="7">
        <v>139</v>
      </c>
      <c r="B28" s="7" t="s">
        <v>142</v>
      </c>
      <c r="C28" s="19">
        <v>40</v>
      </c>
      <c r="D28" s="13">
        <v>5.08</v>
      </c>
      <c r="E28" s="13">
        <v>4.5999999999999996</v>
      </c>
      <c r="F28" s="13">
        <v>0.28000000000000003</v>
      </c>
      <c r="G28" s="13">
        <v>62.8</v>
      </c>
      <c r="H28" s="13">
        <v>0</v>
      </c>
      <c r="I28" s="13">
        <v>0.01</v>
      </c>
      <c r="J28" s="13">
        <v>0</v>
      </c>
      <c r="K28" s="13">
        <v>7.3</v>
      </c>
      <c r="L28" s="13">
        <v>0.34</v>
      </c>
      <c r="M28" s="19">
        <v>40</v>
      </c>
      <c r="N28" s="13">
        <v>5.08</v>
      </c>
      <c r="O28" s="13">
        <v>4.5999999999999996</v>
      </c>
      <c r="P28" s="13">
        <v>0.28000000000000003</v>
      </c>
      <c r="Q28" s="13">
        <v>62.8</v>
      </c>
      <c r="R28" s="13">
        <v>0</v>
      </c>
      <c r="S28" s="13">
        <v>0.01</v>
      </c>
      <c r="T28" s="13">
        <v>0</v>
      </c>
      <c r="U28" s="13">
        <v>7.3</v>
      </c>
      <c r="V28" s="13">
        <v>0.34</v>
      </c>
    </row>
    <row r="29" spans="1:22">
      <c r="A29" s="7">
        <v>300</v>
      </c>
      <c r="B29" s="7" t="s">
        <v>37</v>
      </c>
      <c r="C29" s="8">
        <v>150</v>
      </c>
      <c r="D29" s="13">
        <v>0</v>
      </c>
      <c r="E29" s="13">
        <v>0</v>
      </c>
      <c r="F29" s="13">
        <v>5</v>
      </c>
      <c r="G29" s="13">
        <v>20</v>
      </c>
      <c r="H29" s="13">
        <v>0</v>
      </c>
      <c r="I29" s="13">
        <v>0</v>
      </c>
      <c r="J29" s="13">
        <v>0</v>
      </c>
      <c r="K29" s="13">
        <v>7</v>
      </c>
      <c r="L29" s="13">
        <v>0</v>
      </c>
      <c r="M29" s="32">
        <v>180</v>
      </c>
      <c r="N29" s="17">
        <f>D29/150*180</f>
        <v>0</v>
      </c>
      <c r="O29" s="17">
        <f>E29/150*180</f>
        <v>0</v>
      </c>
      <c r="P29" s="17">
        <f>F29/150*180</f>
        <v>6</v>
      </c>
      <c r="Q29" s="17">
        <f>G29/150*180</f>
        <v>24</v>
      </c>
      <c r="R29" s="17">
        <f>H29/150*180</f>
        <v>0</v>
      </c>
      <c r="S29" s="17">
        <f t="shared" ref="S29:V29" si="14">I29/150*180</f>
        <v>0</v>
      </c>
      <c r="T29" s="17">
        <f t="shared" si="14"/>
        <v>0</v>
      </c>
      <c r="U29" s="17">
        <f t="shared" si="14"/>
        <v>8.4</v>
      </c>
      <c r="V29" s="17">
        <f t="shared" si="14"/>
        <v>0</v>
      </c>
    </row>
    <row r="30" spans="1:22">
      <c r="A30" s="7"/>
      <c r="B30" s="7" t="s">
        <v>53</v>
      </c>
      <c r="C30" s="20" t="s">
        <v>48</v>
      </c>
      <c r="D30" s="7">
        <v>2.1</v>
      </c>
      <c r="E30" s="7">
        <v>0.3</v>
      </c>
      <c r="F30" s="7">
        <v>14.8</v>
      </c>
      <c r="G30" s="7">
        <v>63.1</v>
      </c>
      <c r="H30" s="7">
        <v>0</v>
      </c>
      <c r="I30" s="7">
        <v>0</v>
      </c>
      <c r="J30" s="7">
        <v>0</v>
      </c>
      <c r="K30" s="7">
        <v>8.1</v>
      </c>
      <c r="L30" s="7">
        <v>0.7</v>
      </c>
      <c r="M30" s="32" t="s">
        <v>12</v>
      </c>
      <c r="N30" s="17">
        <v>2.9</v>
      </c>
      <c r="O30" s="17">
        <v>0.4</v>
      </c>
      <c r="P30" s="17">
        <v>17.600000000000001</v>
      </c>
      <c r="Q30" s="17">
        <v>86</v>
      </c>
      <c r="R30" s="17">
        <v>0</v>
      </c>
      <c r="S30" s="17">
        <v>0</v>
      </c>
      <c r="T30" s="17">
        <v>0</v>
      </c>
      <c r="U30" s="17">
        <v>10.4</v>
      </c>
      <c r="V30" s="17">
        <v>0.3</v>
      </c>
    </row>
    <row r="31" spans="1:22">
      <c r="A31" s="7"/>
      <c r="B31" s="10" t="s">
        <v>22</v>
      </c>
      <c r="C31" s="8"/>
      <c r="D31" s="26">
        <f>SUM(D26:D30)</f>
        <v>9.98</v>
      </c>
      <c r="E31" s="26">
        <f t="shared" ref="E31:L31" si="15">SUM(E26:E30)</f>
        <v>15.233333333333334</v>
      </c>
      <c r="F31" s="26">
        <f t="shared" si="15"/>
        <v>36.046666666666667</v>
      </c>
      <c r="G31" s="26">
        <f t="shared" si="15"/>
        <v>317.33333333333337</v>
      </c>
      <c r="H31" s="26">
        <f t="shared" si="15"/>
        <v>11.633333333333333</v>
      </c>
      <c r="I31" s="26">
        <f t="shared" si="15"/>
        <v>7.6666666666666675E-2</v>
      </c>
      <c r="J31" s="26">
        <f t="shared" si="15"/>
        <v>0</v>
      </c>
      <c r="K31" s="26">
        <f t="shared" si="15"/>
        <v>73.899999999999991</v>
      </c>
      <c r="L31" s="26">
        <f t="shared" si="15"/>
        <v>1.84</v>
      </c>
      <c r="M31" s="32"/>
      <c r="N31" s="25">
        <f>SUM(N26:N30)</f>
        <v>12.08</v>
      </c>
      <c r="O31" s="25">
        <f t="shared" ref="O31:V31" si="16">SUM(O26:O30)</f>
        <v>19</v>
      </c>
      <c r="P31" s="25">
        <f t="shared" si="16"/>
        <v>47.480000000000004</v>
      </c>
      <c r="Q31" s="25">
        <f t="shared" si="16"/>
        <v>414.3</v>
      </c>
      <c r="R31" s="25">
        <f t="shared" si="16"/>
        <v>16.2</v>
      </c>
      <c r="S31" s="25">
        <f t="shared" si="16"/>
        <v>0.11</v>
      </c>
      <c r="T31" s="25">
        <f t="shared" si="16"/>
        <v>0</v>
      </c>
      <c r="U31" s="25">
        <f t="shared" si="16"/>
        <v>100.00000000000001</v>
      </c>
      <c r="V31" s="25">
        <f t="shared" si="16"/>
        <v>1.7400000000000002</v>
      </c>
    </row>
    <row r="32" spans="1:22">
      <c r="A32" s="7"/>
      <c r="B32" s="1" t="s">
        <v>25</v>
      </c>
      <c r="C32" s="8"/>
      <c r="D32" s="7">
        <f t="shared" ref="D32:L32" si="17">D10+D13+D20+D24+D31</f>
        <v>52.680000000000007</v>
      </c>
      <c r="E32" s="7">
        <f t="shared" si="17"/>
        <v>50.213333333333338</v>
      </c>
      <c r="F32" s="7">
        <f t="shared" si="17"/>
        <v>178.05666666666667</v>
      </c>
      <c r="G32" s="7">
        <f t="shared" si="17"/>
        <v>1422.3333333333335</v>
      </c>
      <c r="H32" s="7">
        <f t="shared" si="17"/>
        <v>40.533333333333331</v>
      </c>
      <c r="I32" s="7">
        <f t="shared" si="17"/>
        <v>0.57666666666666666</v>
      </c>
      <c r="J32" s="7">
        <f t="shared" si="17"/>
        <v>0.48000000000000004</v>
      </c>
      <c r="K32" s="7">
        <f t="shared" si="17"/>
        <v>618.5</v>
      </c>
      <c r="L32" s="7">
        <f t="shared" si="17"/>
        <v>9.14</v>
      </c>
      <c r="M32" s="32"/>
      <c r="N32" s="17">
        <f t="shared" ref="N32:V32" si="18">N10+N13+N20+N24+N31</f>
        <v>69.766666666666666</v>
      </c>
      <c r="O32" s="17">
        <f t="shared" si="18"/>
        <v>63.260000000000005</v>
      </c>
      <c r="P32" s="17">
        <f t="shared" si="18"/>
        <v>233.86666666666667</v>
      </c>
      <c r="Q32" s="17">
        <f t="shared" si="18"/>
        <v>1857.28</v>
      </c>
      <c r="R32" s="17">
        <f t="shared" si="18"/>
        <v>47.293333333333337</v>
      </c>
      <c r="S32" s="17">
        <f t="shared" si="18"/>
        <v>0.71000000000000008</v>
      </c>
      <c r="T32" s="17">
        <f t="shared" si="18"/>
        <v>0.59333333333333338</v>
      </c>
      <c r="U32" s="17">
        <f t="shared" si="18"/>
        <v>760.79333333333329</v>
      </c>
      <c r="V32" s="17">
        <f t="shared" si="18"/>
        <v>10.206666666666667</v>
      </c>
    </row>
  </sheetData>
  <mergeCells count="6">
    <mergeCell ref="U3:V3"/>
    <mergeCell ref="D3:G3"/>
    <mergeCell ref="H3:J3"/>
    <mergeCell ref="K3:L3"/>
    <mergeCell ref="N3:Q3"/>
    <mergeCell ref="R3:T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topLeftCell="A7" workbookViewId="0">
      <selection activeCell="B33" sqref="B33"/>
    </sheetView>
  </sheetViews>
  <sheetFormatPr defaultRowHeight="15"/>
  <cols>
    <col min="1" max="1" width="4.42578125" customWidth="1"/>
    <col min="2" max="2" width="33.85546875" customWidth="1"/>
    <col min="3" max="3" width="6.140625" customWidth="1"/>
    <col min="4" max="6" width="3.42578125" customWidth="1"/>
    <col min="7" max="7" width="5.7109375" customWidth="1"/>
    <col min="8" max="12" width="3.42578125" customWidth="1"/>
    <col min="13" max="13" width="6.140625" customWidth="1"/>
    <col min="14" max="16" width="3.42578125" customWidth="1"/>
    <col min="17" max="17" width="6.140625" customWidth="1"/>
    <col min="18" max="22" width="3.42578125" customWidth="1"/>
  </cols>
  <sheetData>
    <row r="1" spans="1:24">
      <c r="A1" s="18"/>
      <c r="B1" s="35" t="s">
        <v>141</v>
      </c>
      <c r="C1" s="35"/>
      <c r="D1" s="3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4">
      <c r="A2" s="18"/>
      <c r="B2" s="36" t="s">
        <v>60</v>
      </c>
      <c r="C2" s="35"/>
      <c r="D2" s="3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4">
      <c r="A3" s="21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  <c r="X3" s="35"/>
    </row>
    <row r="4" spans="1:24">
      <c r="A4" s="21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4">
      <c r="A5" s="21">
        <v>124</v>
      </c>
      <c r="B5" s="3" t="s">
        <v>65</v>
      </c>
      <c r="C5" s="5" t="s">
        <v>67</v>
      </c>
      <c r="D5" s="13">
        <v>4.0999999999999996</v>
      </c>
      <c r="E5" s="13">
        <v>6.4</v>
      </c>
      <c r="F5" s="13">
        <v>22</v>
      </c>
      <c r="G5" s="13">
        <v>175.2</v>
      </c>
      <c r="H5" s="13">
        <v>0.3</v>
      </c>
      <c r="I5" s="13">
        <v>0.06</v>
      </c>
      <c r="J5" s="13">
        <v>0</v>
      </c>
      <c r="K5" s="13">
        <v>122</v>
      </c>
      <c r="L5" s="13">
        <v>0.8</v>
      </c>
      <c r="M5" s="5" t="s">
        <v>26</v>
      </c>
      <c r="N5" s="15">
        <f>D5/120*150</f>
        <v>5.125</v>
      </c>
      <c r="O5" s="15">
        <f>E5/120*150</f>
        <v>8</v>
      </c>
      <c r="P5" s="15">
        <f>F5/120*150</f>
        <v>27.499999999999996</v>
      </c>
      <c r="Q5" s="15">
        <f>G5/120*150</f>
        <v>219</v>
      </c>
      <c r="R5" s="15">
        <f>H5/120*150</f>
        <v>0.375</v>
      </c>
      <c r="S5" s="15">
        <f t="shared" ref="S5:V5" si="0">I5/120*150</f>
        <v>7.4999999999999997E-2</v>
      </c>
      <c r="T5" s="15">
        <f t="shared" si="0"/>
        <v>0</v>
      </c>
      <c r="U5" s="15">
        <f t="shared" si="0"/>
        <v>152.5</v>
      </c>
      <c r="V5" s="15">
        <f t="shared" si="0"/>
        <v>1</v>
      </c>
    </row>
    <row r="6" spans="1:24">
      <c r="A6" s="21">
        <v>296</v>
      </c>
      <c r="B6" s="3" t="s">
        <v>61</v>
      </c>
      <c r="C6" s="5">
        <v>150</v>
      </c>
      <c r="D6" s="7">
        <v>1.1000000000000001</v>
      </c>
      <c r="E6" s="7">
        <v>1.2</v>
      </c>
      <c r="F6" s="7">
        <v>6.8</v>
      </c>
      <c r="G6" s="7">
        <v>42.5</v>
      </c>
      <c r="H6" s="7">
        <v>1.1000000000000001</v>
      </c>
      <c r="I6" s="7">
        <v>0.1</v>
      </c>
      <c r="J6" s="7">
        <v>0</v>
      </c>
      <c r="K6" s="7">
        <v>50.2</v>
      </c>
      <c r="L6" s="7">
        <v>0</v>
      </c>
      <c r="M6" s="5">
        <v>180</v>
      </c>
      <c r="N6" s="16">
        <f>D6/150*180</f>
        <v>1.32</v>
      </c>
      <c r="O6" s="16">
        <f>E6/150*180</f>
        <v>1.44</v>
      </c>
      <c r="P6" s="16">
        <f>F6/150*180</f>
        <v>8.16</v>
      </c>
      <c r="Q6" s="16">
        <f>G6/150*180</f>
        <v>51</v>
      </c>
      <c r="R6" s="16">
        <f>H6/150*180</f>
        <v>1.32</v>
      </c>
      <c r="S6" s="16">
        <f t="shared" ref="S6:V6" si="1">I6/150*180</f>
        <v>0.12000000000000001</v>
      </c>
      <c r="T6" s="16">
        <f t="shared" si="1"/>
        <v>0</v>
      </c>
      <c r="U6" s="16">
        <f t="shared" si="1"/>
        <v>60.24</v>
      </c>
      <c r="V6" s="16">
        <f t="shared" si="1"/>
        <v>0</v>
      </c>
    </row>
    <row r="7" spans="1:24">
      <c r="A7" s="21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5">
        <v>40</v>
      </c>
      <c r="N7" s="16">
        <f>D7*2</f>
        <v>3.2</v>
      </c>
      <c r="O7" s="16">
        <f>E7*2</f>
        <v>0.4</v>
      </c>
      <c r="P7" s="16">
        <f>F7*2</f>
        <v>19.399999999999999</v>
      </c>
      <c r="Q7" s="16">
        <f>G7*2</f>
        <v>94</v>
      </c>
      <c r="R7" s="16">
        <f>H7*2</f>
        <v>0</v>
      </c>
      <c r="S7" s="16">
        <f t="shared" ref="S7:V7" si="2">I7*2</f>
        <v>0</v>
      </c>
      <c r="T7" s="16">
        <f t="shared" si="2"/>
        <v>0</v>
      </c>
      <c r="U7" s="16">
        <f t="shared" si="2"/>
        <v>9.1999999999999993</v>
      </c>
      <c r="V7" s="16">
        <f t="shared" si="2"/>
        <v>0.6</v>
      </c>
    </row>
    <row r="8" spans="1:24">
      <c r="A8" s="21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5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4">
      <c r="A9" s="21"/>
      <c r="B9" s="10" t="s">
        <v>22</v>
      </c>
      <c r="C9" s="5"/>
      <c r="D9" s="22">
        <f t="shared" ref="D9:L9" si="3">SUM(D5:D8)</f>
        <v>6.7999999999999989</v>
      </c>
      <c r="E9" s="22">
        <f t="shared" si="3"/>
        <v>11.9</v>
      </c>
      <c r="F9" s="22">
        <f t="shared" si="3"/>
        <v>38.5</v>
      </c>
      <c r="G9" s="22">
        <f t="shared" si="3"/>
        <v>302.09999999999997</v>
      </c>
      <c r="H9" s="22">
        <f t="shared" si="3"/>
        <v>1.4000000000000001</v>
      </c>
      <c r="I9" s="22">
        <f t="shared" si="3"/>
        <v>0.16</v>
      </c>
      <c r="J9" s="22">
        <f t="shared" si="3"/>
        <v>0</v>
      </c>
      <c r="K9" s="22">
        <f t="shared" si="3"/>
        <v>177.39999999999998</v>
      </c>
      <c r="L9" s="22">
        <f t="shared" si="3"/>
        <v>1.1000000000000001</v>
      </c>
      <c r="M9" s="5"/>
      <c r="N9" s="23">
        <f t="shared" ref="N9:V9" si="4">SUM(N5:N8)</f>
        <v>9.6449999999999996</v>
      </c>
      <c r="O9" s="23">
        <f t="shared" si="4"/>
        <v>13.94</v>
      </c>
      <c r="P9" s="23">
        <f t="shared" si="4"/>
        <v>55.059999999999995</v>
      </c>
      <c r="Q9" s="23">
        <f t="shared" si="4"/>
        <v>401.4</v>
      </c>
      <c r="R9" s="23">
        <f t="shared" si="4"/>
        <v>1.6950000000000001</v>
      </c>
      <c r="S9" s="23">
        <f t="shared" si="4"/>
        <v>0.19500000000000001</v>
      </c>
      <c r="T9" s="23">
        <f t="shared" si="4"/>
        <v>0</v>
      </c>
      <c r="U9" s="23">
        <f t="shared" si="4"/>
        <v>222.54</v>
      </c>
      <c r="V9" s="23">
        <f t="shared" si="4"/>
        <v>1.6</v>
      </c>
    </row>
    <row r="10" spans="1:24">
      <c r="A10" s="21"/>
      <c r="B10" s="1" t="s">
        <v>21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5"/>
      <c r="N10" s="16"/>
      <c r="O10" s="16"/>
      <c r="P10" s="16"/>
      <c r="Q10" s="16"/>
      <c r="R10" s="16"/>
      <c r="S10" s="16"/>
      <c r="T10" s="16"/>
      <c r="U10" s="16"/>
      <c r="V10" s="16"/>
    </row>
    <row r="11" spans="1:24">
      <c r="A11" s="21">
        <v>89</v>
      </c>
      <c r="B11" s="3" t="s">
        <v>38</v>
      </c>
      <c r="C11" s="5">
        <v>100</v>
      </c>
      <c r="D11" s="13">
        <v>0.4</v>
      </c>
      <c r="E11" s="13">
        <v>0.4</v>
      </c>
      <c r="F11" s="13">
        <v>9.8000000000000007</v>
      </c>
      <c r="G11" s="13">
        <v>45</v>
      </c>
      <c r="H11" s="13">
        <v>11.8</v>
      </c>
      <c r="I11" s="13">
        <v>0</v>
      </c>
      <c r="J11" s="13">
        <v>0</v>
      </c>
      <c r="K11" s="13">
        <v>58.8</v>
      </c>
      <c r="L11" s="13">
        <v>1.3</v>
      </c>
      <c r="M11" s="5">
        <v>100</v>
      </c>
      <c r="N11" s="13">
        <v>0.4</v>
      </c>
      <c r="O11" s="13">
        <v>0.4</v>
      </c>
      <c r="P11" s="13">
        <v>9.8000000000000007</v>
      </c>
      <c r="Q11" s="13">
        <v>45</v>
      </c>
      <c r="R11" s="13">
        <v>11.8</v>
      </c>
      <c r="S11" s="13">
        <v>0</v>
      </c>
      <c r="T11" s="13">
        <v>0</v>
      </c>
      <c r="U11" s="13">
        <v>58.8</v>
      </c>
      <c r="V11" s="13">
        <v>1.3</v>
      </c>
    </row>
    <row r="12" spans="1:24">
      <c r="A12" s="21"/>
      <c r="B12" s="10" t="s">
        <v>22</v>
      </c>
      <c r="C12" s="5"/>
      <c r="D12" s="22">
        <f>D11</f>
        <v>0.4</v>
      </c>
      <c r="E12" s="22">
        <f t="shared" ref="E12:L12" si="5">E11</f>
        <v>0.4</v>
      </c>
      <c r="F12" s="22">
        <f t="shared" si="5"/>
        <v>9.8000000000000007</v>
      </c>
      <c r="G12" s="22">
        <f t="shared" si="5"/>
        <v>45</v>
      </c>
      <c r="H12" s="22">
        <f t="shared" si="5"/>
        <v>11.8</v>
      </c>
      <c r="I12" s="22">
        <f t="shared" si="5"/>
        <v>0</v>
      </c>
      <c r="J12" s="22">
        <f t="shared" si="5"/>
        <v>0</v>
      </c>
      <c r="K12" s="22">
        <f t="shared" si="5"/>
        <v>58.8</v>
      </c>
      <c r="L12" s="22">
        <f t="shared" si="5"/>
        <v>1.3</v>
      </c>
      <c r="M12" s="5"/>
      <c r="N12" s="22">
        <f>N11</f>
        <v>0.4</v>
      </c>
      <c r="O12" s="22">
        <f t="shared" ref="O12:V12" si="6">O11</f>
        <v>0.4</v>
      </c>
      <c r="P12" s="22">
        <f t="shared" si="6"/>
        <v>9.8000000000000007</v>
      </c>
      <c r="Q12" s="22">
        <f t="shared" si="6"/>
        <v>45</v>
      </c>
      <c r="R12" s="22">
        <f t="shared" si="6"/>
        <v>11.8</v>
      </c>
      <c r="S12" s="22">
        <f t="shared" si="6"/>
        <v>0</v>
      </c>
      <c r="T12" s="22">
        <f t="shared" si="6"/>
        <v>0</v>
      </c>
      <c r="U12" s="22">
        <f t="shared" si="6"/>
        <v>58.8</v>
      </c>
      <c r="V12" s="22">
        <f t="shared" si="6"/>
        <v>1.3</v>
      </c>
    </row>
    <row r="13" spans="1:24">
      <c r="A13" s="21"/>
      <c r="B13" s="6" t="s">
        <v>11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8"/>
      <c r="N13" s="17"/>
      <c r="O13" s="17"/>
      <c r="P13" s="17"/>
      <c r="Q13" s="17"/>
      <c r="R13" s="17"/>
      <c r="S13" s="17"/>
      <c r="T13" s="17"/>
      <c r="U13" s="17"/>
      <c r="V13" s="17"/>
    </row>
    <row r="14" spans="1:24" ht="24.75" customHeight="1">
      <c r="A14" s="21">
        <v>18</v>
      </c>
      <c r="B14" s="44" t="s">
        <v>151</v>
      </c>
      <c r="C14" s="5">
        <v>40</v>
      </c>
      <c r="D14" s="13">
        <f t="shared" ref="D14:L14" si="7">N14/60*40</f>
        <v>0.46666666666666662</v>
      </c>
      <c r="E14" s="13">
        <f t="shared" si="7"/>
        <v>2.8666666666666667</v>
      </c>
      <c r="F14" s="13">
        <f t="shared" si="7"/>
        <v>1.6</v>
      </c>
      <c r="G14" s="13">
        <f t="shared" si="7"/>
        <v>34.4</v>
      </c>
      <c r="H14" s="13">
        <f t="shared" si="7"/>
        <v>8.2666666666666657</v>
      </c>
      <c r="I14" s="13">
        <f t="shared" si="7"/>
        <v>0</v>
      </c>
      <c r="J14" s="13">
        <f t="shared" si="7"/>
        <v>0</v>
      </c>
      <c r="K14" s="13">
        <f t="shared" si="7"/>
        <v>6.333333333333333</v>
      </c>
      <c r="L14" s="13">
        <f t="shared" si="7"/>
        <v>0.2</v>
      </c>
      <c r="M14" s="5">
        <v>60</v>
      </c>
      <c r="N14" s="13">
        <v>0.7</v>
      </c>
      <c r="O14" s="13">
        <v>4.3</v>
      </c>
      <c r="P14" s="13">
        <v>2.4</v>
      </c>
      <c r="Q14" s="13">
        <v>51.6</v>
      </c>
      <c r="R14" s="13">
        <v>12.4</v>
      </c>
      <c r="S14" s="13">
        <v>0</v>
      </c>
      <c r="T14" s="13">
        <v>0</v>
      </c>
      <c r="U14" s="13">
        <v>9.5</v>
      </c>
      <c r="V14" s="13">
        <v>0.3</v>
      </c>
    </row>
    <row r="15" spans="1:24">
      <c r="A15" s="21">
        <v>51</v>
      </c>
      <c r="B15" s="7" t="s">
        <v>116</v>
      </c>
      <c r="C15" s="8" t="s">
        <v>26</v>
      </c>
      <c r="D15" s="13">
        <v>3.3</v>
      </c>
      <c r="E15" s="13">
        <v>2.7</v>
      </c>
      <c r="F15" s="13">
        <v>9.6999999999999993</v>
      </c>
      <c r="G15" s="13">
        <v>86.2</v>
      </c>
      <c r="H15" s="13">
        <v>1</v>
      </c>
      <c r="I15" s="13">
        <v>0.1</v>
      </c>
      <c r="J15" s="13">
        <v>0</v>
      </c>
      <c r="K15" s="13">
        <v>22.9</v>
      </c>
      <c r="L15" s="13">
        <v>0.8</v>
      </c>
      <c r="M15" s="8" t="s">
        <v>39</v>
      </c>
      <c r="N15" s="17">
        <v>1.8</v>
      </c>
      <c r="O15" s="17">
        <v>6</v>
      </c>
      <c r="P15" s="17">
        <v>12.3</v>
      </c>
      <c r="Q15" s="17">
        <v>112.4</v>
      </c>
      <c r="R15" s="17">
        <v>5</v>
      </c>
      <c r="S15" s="17">
        <v>0.04</v>
      </c>
      <c r="T15" s="17">
        <v>0.04</v>
      </c>
      <c r="U15" s="17">
        <v>31</v>
      </c>
      <c r="V15" s="17">
        <v>0.6</v>
      </c>
    </row>
    <row r="16" spans="1:24">
      <c r="A16" s="21">
        <v>200</v>
      </c>
      <c r="B16" s="7" t="s">
        <v>146</v>
      </c>
      <c r="C16" s="8" t="s">
        <v>27</v>
      </c>
      <c r="D16" s="13">
        <f>N16/60*40</f>
        <v>4.0666666666666664</v>
      </c>
      <c r="E16" s="13">
        <f>O16/60*40</f>
        <v>5</v>
      </c>
      <c r="F16" s="13">
        <f>P16/60*40</f>
        <v>5.2666666666666675</v>
      </c>
      <c r="G16" s="13">
        <v>84.73</v>
      </c>
      <c r="H16" s="13">
        <f>R16/60*40</f>
        <v>0.73333333333333339</v>
      </c>
      <c r="I16" s="13">
        <f>S16/60*40</f>
        <v>6.6666666666666666E-2</v>
      </c>
      <c r="J16" s="13">
        <f>T16/60*40</f>
        <v>6.6666666666666666E-2</v>
      </c>
      <c r="K16" s="13">
        <f>U16/60*40</f>
        <v>19</v>
      </c>
      <c r="L16" s="13">
        <f>V16/60*40</f>
        <v>0.33333333333333331</v>
      </c>
      <c r="M16" s="8" t="s">
        <v>80</v>
      </c>
      <c r="N16" s="13">
        <v>6.1</v>
      </c>
      <c r="O16" s="13">
        <v>7.5</v>
      </c>
      <c r="P16" s="13">
        <v>7.9</v>
      </c>
      <c r="Q16" s="13">
        <v>127.1</v>
      </c>
      <c r="R16" s="13">
        <v>1.1000000000000001</v>
      </c>
      <c r="S16" s="13">
        <v>0.1</v>
      </c>
      <c r="T16" s="13">
        <v>0.1</v>
      </c>
      <c r="U16" s="13">
        <v>28.5</v>
      </c>
      <c r="V16" s="13">
        <v>0.5</v>
      </c>
    </row>
    <row r="17" spans="1:22">
      <c r="A17" s="21">
        <v>219</v>
      </c>
      <c r="B17" s="7" t="s">
        <v>62</v>
      </c>
      <c r="C17" s="8">
        <v>80</v>
      </c>
      <c r="D17" s="13">
        <v>4.5</v>
      </c>
      <c r="E17" s="13">
        <v>4.5</v>
      </c>
      <c r="F17" s="13">
        <v>19.8</v>
      </c>
      <c r="G17" s="13">
        <v>138</v>
      </c>
      <c r="H17" s="13">
        <v>0</v>
      </c>
      <c r="I17" s="13">
        <v>0.1</v>
      </c>
      <c r="J17" s="13">
        <v>0</v>
      </c>
      <c r="K17" s="13">
        <v>9.9</v>
      </c>
      <c r="L17" s="13">
        <v>1.5</v>
      </c>
      <c r="M17" s="8">
        <v>100</v>
      </c>
      <c r="N17" s="13">
        <f>D17/80*100</f>
        <v>5.625</v>
      </c>
      <c r="O17" s="13">
        <f>E17/80*100</f>
        <v>5.625</v>
      </c>
      <c r="P17" s="13">
        <f>F17/80*100</f>
        <v>24.75</v>
      </c>
      <c r="Q17" s="13">
        <f>G17/80*100</f>
        <v>172.5</v>
      </c>
      <c r="R17" s="13">
        <f>H17/80*100</f>
        <v>0</v>
      </c>
      <c r="S17" s="13">
        <f t="shared" ref="S17:V17" si="8">I17/80*100</f>
        <v>0.125</v>
      </c>
      <c r="T17" s="13">
        <f t="shared" si="8"/>
        <v>0</v>
      </c>
      <c r="U17" s="13">
        <f t="shared" si="8"/>
        <v>12.375</v>
      </c>
      <c r="V17" s="13">
        <f t="shared" si="8"/>
        <v>1.875</v>
      </c>
    </row>
    <row r="18" spans="1:22">
      <c r="A18" s="21">
        <v>276</v>
      </c>
      <c r="B18" s="7" t="s">
        <v>163</v>
      </c>
      <c r="C18" s="8">
        <v>150</v>
      </c>
      <c r="D18" s="13">
        <v>0.1</v>
      </c>
      <c r="E18" s="13">
        <v>0</v>
      </c>
      <c r="F18" s="13">
        <v>13.3</v>
      </c>
      <c r="G18" s="13">
        <v>55.3</v>
      </c>
      <c r="H18" s="13">
        <v>0.6</v>
      </c>
      <c r="I18" s="13">
        <v>0</v>
      </c>
      <c r="J18" s="13">
        <v>0</v>
      </c>
      <c r="K18" s="13">
        <v>11.4</v>
      </c>
      <c r="L18" s="13">
        <v>0.1</v>
      </c>
      <c r="M18" s="19">
        <v>180</v>
      </c>
      <c r="N18" s="13">
        <f>D18/150*180</f>
        <v>0.12000000000000001</v>
      </c>
      <c r="O18" s="13">
        <f>E18/150*180</f>
        <v>0</v>
      </c>
      <c r="P18" s="13">
        <f>F18/150*180</f>
        <v>15.96</v>
      </c>
      <c r="Q18" s="13">
        <f>G18/150*180</f>
        <v>66.36</v>
      </c>
      <c r="R18" s="13">
        <f>H18/150*180</f>
        <v>0.72</v>
      </c>
      <c r="S18" s="13">
        <f t="shared" ref="S18:V18" si="9">I18/150*180</f>
        <v>0</v>
      </c>
      <c r="T18" s="13">
        <f t="shared" si="9"/>
        <v>0</v>
      </c>
      <c r="U18" s="13">
        <f t="shared" si="9"/>
        <v>13.68</v>
      </c>
      <c r="V18" s="13">
        <f t="shared" si="9"/>
        <v>0.12000000000000001</v>
      </c>
    </row>
    <row r="19" spans="1:22">
      <c r="A19" s="21"/>
      <c r="B19" s="7" t="s">
        <v>53</v>
      </c>
      <c r="C19" s="8" t="s">
        <v>27</v>
      </c>
      <c r="D19" s="7">
        <v>4.5</v>
      </c>
      <c r="E19" s="7">
        <v>0.6</v>
      </c>
      <c r="F19" s="7">
        <v>27.3</v>
      </c>
      <c r="G19" s="7">
        <v>133.6</v>
      </c>
      <c r="H19" s="7">
        <v>0</v>
      </c>
      <c r="I19" s="7">
        <v>0</v>
      </c>
      <c r="J19" s="7">
        <v>0</v>
      </c>
      <c r="K19" s="7">
        <v>15</v>
      </c>
      <c r="L19" s="7">
        <v>1.1000000000000001</v>
      </c>
      <c r="M19" s="8" t="s">
        <v>47</v>
      </c>
      <c r="N19" s="13">
        <v>5.2</v>
      </c>
      <c r="O19" s="7">
        <v>0.7</v>
      </c>
      <c r="P19" s="7">
        <v>31</v>
      </c>
      <c r="Q19" s="7">
        <v>153.4</v>
      </c>
      <c r="R19" s="7">
        <v>0</v>
      </c>
      <c r="S19" s="7">
        <v>0</v>
      </c>
      <c r="T19" s="7">
        <v>0</v>
      </c>
      <c r="U19" s="7">
        <v>17.899999999999999</v>
      </c>
      <c r="V19" s="7">
        <v>1.4</v>
      </c>
    </row>
    <row r="20" spans="1:22">
      <c r="A20" s="21"/>
      <c r="B20" s="10" t="s">
        <v>22</v>
      </c>
      <c r="C20" s="8"/>
      <c r="D20" s="24">
        <f>SUM(D14:D19)</f>
        <v>16.93333333333333</v>
      </c>
      <c r="E20" s="24">
        <f t="shared" ref="E20:L20" si="10">SUM(E14:E19)</f>
        <v>15.666666666666666</v>
      </c>
      <c r="F20" s="24">
        <f t="shared" si="10"/>
        <v>76.966666666666669</v>
      </c>
      <c r="G20" s="24">
        <f t="shared" si="10"/>
        <v>532.23</v>
      </c>
      <c r="H20" s="24">
        <f t="shared" si="10"/>
        <v>10.6</v>
      </c>
      <c r="I20" s="24">
        <f t="shared" si="10"/>
        <v>0.26666666666666672</v>
      </c>
      <c r="J20" s="24">
        <f t="shared" si="10"/>
        <v>6.6666666666666666E-2</v>
      </c>
      <c r="K20" s="24">
        <f t="shared" si="10"/>
        <v>84.533333333333331</v>
      </c>
      <c r="L20" s="24">
        <f t="shared" si="10"/>
        <v>4.0333333333333332</v>
      </c>
      <c r="M20" s="8"/>
      <c r="N20" s="25">
        <f>SUM(N14:N19)</f>
        <v>19.544999999999998</v>
      </c>
      <c r="O20" s="25">
        <f t="shared" ref="O20:V20" si="11">SUM(O14:O19)</f>
        <v>24.125</v>
      </c>
      <c r="P20" s="25">
        <f t="shared" si="11"/>
        <v>94.31</v>
      </c>
      <c r="Q20" s="25">
        <f t="shared" si="11"/>
        <v>683.36</v>
      </c>
      <c r="R20" s="25">
        <f t="shared" si="11"/>
        <v>19.22</v>
      </c>
      <c r="S20" s="25">
        <f t="shared" si="11"/>
        <v>0.26500000000000001</v>
      </c>
      <c r="T20" s="25">
        <f t="shared" si="11"/>
        <v>0.14000000000000001</v>
      </c>
      <c r="U20" s="25">
        <f t="shared" si="11"/>
        <v>112.95500000000001</v>
      </c>
      <c r="V20" s="25">
        <f t="shared" si="11"/>
        <v>4.7949999999999999</v>
      </c>
    </row>
    <row r="21" spans="1:22">
      <c r="A21" s="21"/>
      <c r="B21" s="9" t="s">
        <v>23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8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21">
        <v>335</v>
      </c>
      <c r="B22" s="7" t="s">
        <v>68</v>
      </c>
      <c r="C22" s="8">
        <v>50</v>
      </c>
      <c r="D22" s="13">
        <f t="shared" ref="D22:L22" si="12">N22/6*5</f>
        <v>3.1416666666666666</v>
      </c>
      <c r="E22" s="13">
        <f t="shared" si="12"/>
        <v>1.6666666666666665</v>
      </c>
      <c r="F22" s="13">
        <f t="shared" si="12"/>
        <v>20</v>
      </c>
      <c r="G22" s="13">
        <f t="shared" si="12"/>
        <v>116.14166666666668</v>
      </c>
      <c r="H22" s="13">
        <f t="shared" si="12"/>
        <v>0.14166666666666666</v>
      </c>
      <c r="I22" s="13">
        <f t="shared" si="12"/>
        <v>6.6666666666666666E-2</v>
      </c>
      <c r="J22" s="13">
        <f t="shared" si="12"/>
        <v>0</v>
      </c>
      <c r="K22" s="13">
        <f t="shared" si="12"/>
        <v>18.5</v>
      </c>
      <c r="L22" s="13">
        <f t="shared" si="12"/>
        <v>0.33333333333333331</v>
      </c>
      <c r="M22" s="8">
        <v>60</v>
      </c>
      <c r="N22" s="13">
        <v>3.77</v>
      </c>
      <c r="O22" s="13">
        <v>2</v>
      </c>
      <c r="P22" s="13">
        <v>24</v>
      </c>
      <c r="Q22" s="13">
        <v>139.37</v>
      </c>
      <c r="R22" s="13">
        <v>0.17</v>
      </c>
      <c r="S22" s="13">
        <v>0.08</v>
      </c>
      <c r="T22" s="13">
        <v>0</v>
      </c>
      <c r="U22" s="13">
        <v>22.2</v>
      </c>
      <c r="V22" s="13">
        <v>0.4</v>
      </c>
    </row>
    <row r="23" spans="1:22">
      <c r="A23" s="21">
        <v>269</v>
      </c>
      <c r="B23" s="7" t="s">
        <v>63</v>
      </c>
      <c r="C23" s="8">
        <v>150</v>
      </c>
      <c r="D23" s="13">
        <v>3.2</v>
      </c>
      <c r="E23" s="13">
        <v>3</v>
      </c>
      <c r="F23" s="13">
        <v>11.4</v>
      </c>
      <c r="G23" s="13">
        <v>85.8</v>
      </c>
      <c r="H23" s="13">
        <v>0.1</v>
      </c>
      <c r="I23" s="13">
        <v>0</v>
      </c>
      <c r="J23" s="13">
        <v>0.1</v>
      </c>
      <c r="K23" s="13">
        <v>99.5</v>
      </c>
      <c r="L23" s="13">
        <v>0.6</v>
      </c>
      <c r="M23" s="8">
        <v>180</v>
      </c>
      <c r="N23" s="13">
        <f>D23/150*180</f>
        <v>3.8400000000000003</v>
      </c>
      <c r="O23" s="13">
        <f>E23/150*180</f>
        <v>3.6</v>
      </c>
      <c r="P23" s="13">
        <f>F23/150*180</f>
        <v>13.68</v>
      </c>
      <c r="Q23" s="13">
        <f>G23/150*180</f>
        <v>102.96</v>
      </c>
      <c r="R23" s="13">
        <f>H23/150*180</f>
        <v>0.12000000000000001</v>
      </c>
      <c r="S23" s="13">
        <f t="shared" ref="S23:V23" si="13">I23/150*180</f>
        <v>0</v>
      </c>
      <c r="T23" s="13">
        <f t="shared" si="13"/>
        <v>0.12000000000000001</v>
      </c>
      <c r="U23" s="13">
        <f t="shared" si="13"/>
        <v>119.4</v>
      </c>
      <c r="V23" s="13">
        <f t="shared" si="13"/>
        <v>0.72</v>
      </c>
    </row>
    <row r="24" spans="1:22">
      <c r="A24" s="21"/>
      <c r="B24" s="10" t="s">
        <v>22</v>
      </c>
      <c r="C24" s="8"/>
      <c r="D24" s="26">
        <f>SUM(D22:D23)</f>
        <v>6.3416666666666668</v>
      </c>
      <c r="E24" s="26">
        <f t="shared" ref="E24:L24" si="14">SUM(E22:E23)</f>
        <v>4.6666666666666661</v>
      </c>
      <c r="F24" s="26">
        <f t="shared" si="14"/>
        <v>31.4</v>
      </c>
      <c r="G24" s="26">
        <f t="shared" si="14"/>
        <v>201.94166666666666</v>
      </c>
      <c r="H24" s="26">
        <f t="shared" si="14"/>
        <v>0.24166666666666667</v>
      </c>
      <c r="I24" s="26">
        <f t="shared" si="14"/>
        <v>6.6666666666666666E-2</v>
      </c>
      <c r="J24" s="26">
        <f t="shared" si="14"/>
        <v>0.1</v>
      </c>
      <c r="K24" s="26">
        <f t="shared" si="14"/>
        <v>118</v>
      </c>
      <c r="L24" s="26">
        <f t="shared" si="14"/>
        <v>0.93333333333333335</v>
      </c>
      <c r="M24" s="8"/>
      <c r="N24" s="25">
        <f>SUM(N22:N23)</f>
        <v>7.61</v>
      </c>
      <c r="O24" s="25">
        <f t="shared" ref="O24:V24" si="15">SUM(O22:O23)</f>
        <v>5.6</v>
      </c>
      <c r="P24" s="25">
        <f t="shared" si="15"/>
        <v>37.68</v>
      </c>
      <c r="Q24" s="25">
        <f t="shared" si="15"/>
        <v>242.32999999999998</v>
      </c>
      <c r="R24" s="25">
        <f t="shared" si="15"/>
        <v>0.29000000000000004</v>
      </c>
      <c r="S24" s="25">
        <f t="shared" si="15"/>
        <v>0.08</v>
      </c>
      <c r="T24" s="25">
        <f t="shared" si="15"/>
        <v>0.12000000000000001</v>
      </c>
      <c r="U24" s="25">
        <f t="shared" si="15"/>
        <v>141.6</v>
      </c>
      <c r="V24" s="25">
        <f t="shared" si="15"/>
        <v>1.1200000000000001</v>
      </c>
    </row>
    <row r="25" spans="1:22">
      <c r="A25" s="21"/>
      <c r="B25" s="10" t="s">
        <v>24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8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24.75" customHeight="1">
      <c r="A26" s="21">
        <v>5</v>
      </c>
      <c r="B26" s="45" t="s">
        <v>147</v>
      </c>
      <c r="C26" s="8">
        <v>50</v>
      </c>
      <c r="D26" s="13">
        <f>N26/60*50</f>
        <v>0.58333333333333326</v>
      </c>
      <c r="E26" s="13">
        <f t="shared" ref="E26:L26" si="16">O26/60*50</f>
        <v>3.5833333333333335</v>
      </c>
      <c r="F26" s="13">
        <f t="shared" si="16"/>
        <v>1.0833333333333335</v>
      </c>
      <c r="G26" s="13">
        <f t="shared" si="16"/>
        <v>38.583333333333329</v>
      </c>
      <c r="H26" s="13">
        <f t="shared" si="16"/>
        <v>0.91666666666666663</v>
      </c>
      <c r="I26" s="13">
        <f t="shared" si="16"/>
        <v>0</v>
      </c>
      <c r="J26" s="13">
        <f t="shared" si="16"/>
        <v>0</v>
      </c>
      <c r="K26" s="13">
        <f t="shared" si="16"/>
        <v>23.083333333333332</v>
      </c>
      <c r="L26" s="13">
        <f t="shared" si="16"/>
        <v>0.16666666666666669</v>
      </c>
      <c r="M26" s="8">
        <v>60</v>
      </c>
      <c r="N26" s="13">
        <v>0.7</v>
      </c>
      <c r="O26" s="13">
        <v>4.3</v>
      </c>
      <c r="P26" s="13">
        <v>1.3</v>
      </c>
      <c r="Q26" s="13">
        <v>46.3</v>
      </c>
      <c r="R26" s="13">
        <v>1.1000000000000001</v>
      </c>
      <c r="S26" s="13">
        <v>0</v>
      </c>
      <c r="T26" s="13">
        <v>0</v>
      </c>
      <c r="U26" s="13">
        <v>27.7</v>
      </c>
      <c r="V26" s="13">
        <v>0.2</v>
      </c>
    </row>
    <row r="27" spans="1:22">
      <c r="A27" s="21">
        <v>163</v>
      </c>
      <c r="B27" s="7" t="s">
        <v>153</v>
      </c>
      <c r="C27" s="19" t="s">
        <v>136</v>
      </c>
      <c r="D27" s="13">
        <v>8.4</v>
      </c>
      <c r="E27" s="13">
        <v>1.2</v>
      </c>
      <c r="F27" s="13">
        <v>2.7</v>
      </c>
      <c r="G27" s="13">
        <v>78.400000000000006</v>
      </c>
      <c r="H27" s="13">
        <v>0.2</v>
      </c>
      <c r="I27" s="13">
        <v>0</v>
      </c>
      <c r="J27" s="13">
        <v>0.1</v>
      </c>
      <c r="K27" s="13">
        <v>43.2</v>
      </c>
      <c r="L27" s="13">
        <v>0</v>
      </c>
      <c r="M27" s="8" t="s">
        <v>154</v>
      </c>
      <c r="N27" s="13">
        <v>11.2</v>
      </c>
      <c r="O27" s="13">
        <v>1.6</v>
      </c>
      <c r="P27" s="13">
        <v>3.6</v>
      </c>
      <c r="Q27" s="13">
        <v>104.6</v>
      </c>
      <c r="R27" s="13">
        <v>0.3</v>
      </c>
      <c r="S27" s="13">
        <v>0</v>
      </c>
      <c r="T27" s="13">
        <v>0.1</v>
      </c>
      <c r="U27" s="13">
        <v>54.8</v>
      </c>
      <c r="V27" s="13">
        <v>0.1</v>
      </c>
    </row>
    <row r="28" spans="1:22">
      <c r="A28" s="21">
        <v>241</v>
      </c>
      <c r="B28" s="7" t="s">
        <v>71</v>
      </c>
      <c r="C28" s="19">
        <v>80</v>
      </c>
      <c r="D28" s="13">
        <f>N28/100*80</f>
        <v>1.6800000000000002</v>
      </c>
      <c r="E28" s="13">
        <f>O28/100*80</f>
        <v>3.92</v>
      </c>
      <c r="F28" s="13">
        <f>P28/100*80</f>
        <v>7.52</v>
      </c>
      <c r="G28" s="13">
        <v>82.9</v>
      </c>
      <c r="H28" s="13">
        <f>R28/100*80</f>
        <v>2.8000000000000003</v>
      </c>
      <c r="I28" s="13">
        <f>S28/100*80</f>
        <v>0.08</v>
      </c>
      <c r="J28" s="13">
        <f>T28/100*80</f>
        <v>0.08</v>
      </c>
      <c r="K28" s="13">
        <f>U28/100*80</f>
        <v>18.400000000000002</v>
      </c>
      <c r="L28" s="13">
        <f>V28/100*80</f>
        <v>0.24</v>
      </c>
      <c r="M28" s="8">
        <v>100</v>
      </c>
      <c r="N28" s="13">
        <v>2.1</v>
      </c>
      <c r="O28" s="13">
        <v>4.9000000000000004</v>
      </c>
      <c r="P28" s="13">
        <v>9.4</v>
      </c>
      <c r="Q28" s="13">
        <v>103.67</v>
      </c>
      <c r="R28" s="13">
        <v>3.5</v>
      </c>
      <c r="S28" s="13">
        <v>0.1</v>
      </c>
      <c r="T28" s="13">
        <v>0.1</v>
      </c>
      <c r="U28" s="13">
        <v>23</v>
      </c>
      <c r="V28" s="13">
        <v>0.3</v>
      </c>
    </row>
    <row r="29" spans="1:22">
      <c r="A29" s="21">
        <v>280</v>
      </c>
      <c r="B29" s="7" t="s">
        <v>64</v>
      </c>
      <c r="C29" s="8">
        <v>150</v>
      </c>
      <c r="D29" s="13">
        <v>0.9</v>
      </c>
      <c r="E29" s="13">
        <v>0.1</v>
      </c>
      <c r="F29" s="13">
        <v>18.2</v>
      </c>
      <c r="G29" s="13">
        <v>77.7</v>
      </c>
      <c r="H29" s="13">
        <v>0.2</v>
      </c>
      <c r="I29" s="13">
        <v>0</v>
      </c>
      <c r="J29" s="13">
        <v>0</v>
      </c>
      <c r="K29" s="13">
        <v>35.799999999999997</v>
      </c>
      <c r="L29" s="13">
        <v>0.4</v>
      </c>
      <c r="M29" s="8">
        <v>180</v>
      </c>
      <c r="N29" s="17">
        <f>D29/150*180</f>
        <v>1.08</v>
      </c>
      <c r="O29" s="17">
        <f>E29/150*180</f>
        <v>0.12000000000000001</v>
      </c>
      <c r="P29" s="17">
        <f>F29/150*180</f>
        <v>21.84</v>
      </c>
      <c r="Q29" s="17">
        <f>G29/150*180</f>
        <v>93.240000000000009</v>
      </c>
      <c r="R29" s="17">
        <f>H29/150*180</f>
        <v>0.24000000000000002</v>
      </c>
      <c r="S29" s="17">
        <f t="shared" ref="S29:V29" si="17">I29/150*180</f>
        <v>0</v>
      </c>
      <c r="T29" s="17">
        <f t="shared" si="17"/>
        <v>0</v>
      </c>
      <c r="U29" s="17">
        <f t="shared" si="17"/>
        <v>42.959999999999994</v>
      </c>
      <c r="V29" s="17">
        <f t="shared" si="17"/>
        <v>0.48000000000000004</v>
      </c>
    </row>
    <row r="30" spans="1:22">
      <c r="A30" s="21"/>
      <c r="B30" s="7" t="s">
        <v>53</v>
      </c>
      <c r="C30" s="20" t="s">
        <v>48</v>
      </c>
      <c r="D30" s="7">
        <v>2.1</v>
      </c>
      <c r="E30" s="7">
        <v>0.3</v>
      </c>
      <c r="F30" s="7">
        <v>14.8</v>
      </c>
      <c r="G30" s="7">
        <v>63.1</v>
      </c>
      <c r="H30" s="7">
        <v>0</v>
      </c>
      <c r="I30" s="7">
        <v>0</v>
      </c>
      <c r="J30" s="7">
        <v>0</v>
      </c>
      <c r="K30" s="7">
        <v>8.1</v>
      </c>
      <c r="L30" s="7">
        <v>0.7</v>
      </c>
      <c r="M30" s="8" t="s">
        <v>12</v>
      </c>
      <c r="N30" s="17">
        <v>2.9</v>
      </c>
      <c r="O30" s="17">
        <v>0.4</v>
      </c>
      <c r="P30" s="17">
        <v>17.600000000000001</v>
      </c>
      <c r="Q30" s="17">
        <v>86</v>
      </c>
      <c r="R30" s="17">
        <v>0</v>
      </c>
      <c r="S30" s="17">
        <v>0</v>
      </c>
      <c r="T30" s="17">
        <v>0</v>
      </c>
      <c r="U30" s="17">
        <v>10.4</v>
      </c>
      <c r="V30" s="17">
        <v>0.3</v>
      </c>
    </row>
    <row r="31" spans="1:22">
      <c r="A31" s="21"/>
      <c r="B31" s="10" t="s">
        <v>22</v>
      </c>
      <c r="C31" s="8"/>
      <c r="D31" s="26">
        <f>SUM(D26:D30)</f>
        <v>13.663333333333334</v>
      </c>
      <c r="E31" s="26">
        <f t="shared" ref="E31:L31" si="18">SUM(E26:E30)</f>
        <v>9.1033333333333335</v>
      </c>
      <c r="F31" s="26">
        <f t="shared" si="18"/>
        <v>44.303333333333327</v>
      </c>
      <c r="G31" s="26">
        <f t="shared" si="18"/>
        <v>340.68333333333334</v>
      </c>
      <c r="H31" s="26">
        <f t="shared" si="18"/>
        <v>4.1166666666666671</v>
      </c>
      <c r="I31" s="26">
        <f t="shared" si="18"/>
        <v>0.08</v>
      </c>
      <c r="J31" s="26">
        <f t="shared" si="18"/>
        <v>0.18</v>
      </c>
      <c r="K31" s="26">
        <f t="shared" si="18"/>
        <v>128.58333333333334</v>
      </c>
      <c r="L31" s="26">
        <f t="shared" si="18"/>
        <v>1.5066666666666666</v>
      </c>
      <c r="M31" s="8"/>
      <c r="N31" s="25">
        <f>SUM(N26:N30)</f>
        <v>17.979999999999997</v>
      </c>
      <c r="O31" s="25">
        <f t="shared" ref="O31:V31" si="19">SUM(O26:O30)</f>
        <v>11.32</v>
      </c>
      <c r="P31" s="25">
        <f t="shared" si="19"/>
        <v>53.74</v>
      </c>
      <c r="Q31" s="25">
        <f t="shared" si="19"/>
        <v>433.81</v>
      </c>
      <c r="R31" s="25">
        <f t="shared" si="19"/>
        <v>5.1400000000000006</v>
      </c>
      <c r="S31" s="25">
        <f t="shared" si="19"/>
        <v>0.1</v>
      </c>
      <c r="T31" s="25">
        <f t="shared" si="19"/>
        <v>0.2</v>
      </c>
      <c r="U31" s="25">
        <f t="shared" si="19"/>
        <v>158.85999999999999</v>
      </c>
      <c r="V31" s="25">
        <f t="shared" si="19"/>
        <v>1.3800000000000001</v>
      </c>
    </row>
    <row r="32" spans="1:22">
      <c r="A32" s="21"/>
      <c r="B32" s="1" t="s">
        <v>25</v>
      </c>
      <c r="C32" s="8"/>
      <c r="D32" s="7">
        <f t="shared" ref="D32:L32" si="20">D9+D12+D20+D24+D31</f>
        <v>44.138333333333328</v>
      </c>
      <c r="E32" s="7">
        <f t="shared" si="20"/>
        <v>41.736666666666665</v>
      </c>
      <c r="F32" s="7">
        <f t="shared" si="20"/>
        <v>200.96999999999997</v>
      </c>
      <c r="G32" s="7">
        <f t="shared" si="20"/>
        <v>1421.9549999999999</v>
      </c>
      <c r="H32" s="7">
        <f t="shared" si="20"/>
        <v>28.158333333333335</v>
      </c>
      <c r="I32" s="7">
        <f t="shared" si="20"/>
        <v>0.57333333333333336</v>
      </c>
      <c r="J32" s="7">
        <f t="shared" si="20"/>
        <v>0.34666666666666668</v>
      </c>
      <c r="K32" s="7">
        <f t="shared" si="20"/>
        <v>567.31666666666672</v>
      </c>
      <c r="L32" s="7">
        <f t="shared" si="20"/>
        <v>8.8733333333333331</v>
      </c>
      <c r="M32" s="8"/>
      <c r="N32" s="17">
        <f t="shared" ref="N32:V32" si="21">N9+N12+N20+N24+N31</f>
        <v>55.179999999999993</v>
      </c>
      <c r="O32" s="17">
        <f t="shared" si="21"/>
        <v>55.385000000000005</v>
      </c>
      <c r="P32" s="17">
        <f t="shared" si="21"/>
        <v>250.59000000000003</v>
      </c>
      <c r="Q32" s="17">
        <f t="shared" si="21"/>
        <v>1805.8999999999999</v>
      </c>
      <c r="R32" s="17">
        <f t="shared" si="21"/>
        <v>38.145000000000003</v>
      </c>
      <c r="S32" s="17">
        <f t="shared" si="21"/>
        <v>0.64</v>
      </c>
      <c r="T32" s="17">
        <f t="shared" si="21"/>
        <v>0.46</v>
      </c>
      <c r="U32" s="17">
        <f t="shared" si="21"/>
        <v>694.755</v>
      </c>
      <c r="V32" s="17">
        <f t="shared" si="21"/>
        <v>10.195000000000002</v>
      </c>
    </row>
    <row r="34" spans="4:12">
      <c r="D34" s="11"/>
      <c r="E34" s="11"/>
      <c r="F34" s="11"/>
      <c r="G34" s="11"/>
      <c r="H34" s="11"/>
      <c r="I34" s="11"/>
      <c r="J34" s="11"/>
      <c r="K34" s="11"/>
      <c r="L34" s="11"/>
    </row>
    <row r="35" spans="4:12">
      <c r="D35" s="11"/>
      <c r="E35" s="11"/>
      <c r="F35" s="11"/>
      <c r="G35" s="11"/>
      <c r="H35" s="11"/>
      <c r="I35" s="11"/>
      <c r="J35" s="11"/>
      <c r="K35" s="11"/>
      <c r="L35" s="11"/>
    </row>
  </sheetData>
  <mergeCells count="6">
    <mergeCell ref="U3:V3"/>
    <mergeCell ref="D3:G3"/>
    <mergeCell ref="H3:J3"/>
    <mergeCell ref="K3:L3"/>
    <mergeCell ref="N3:Q3"/>
    <mergeCell ref="R3:T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topLeftCell="A10" workbookViewId="0">
      <selection activeCell="C34" sqref="C34:C35"/>
    </sheetView>
  </sheetViews>
  <sheetFormatPr defaultRowHeight="15"/>
  <cols>
    <col min="1" max="1" width="4.42578125" customWidth="1"/>
    <col min="2" max="2" width="33.85546875" customWidth="1"/>
    <col min="3" max="3" width="6.140625" customWidth="1"/>
    <col min="4" max="6" width="3.42578125" customWidth="1"/>
    <col min="7" max="7" width="6.140625" customWidth="1"/>
    <col min="8" max="12" width="3.42578125" customWidth="1"/>
    <col min="13" max="13" width="6.140625" customWidth="1"/>
    <col min="14" max="16" width="3.42578125" customWidth="1"/>
    <col min="17" max="17" width="6.140625" customWidth="1"/>
    <col min="18" max="22" width="3.42578125" customWidth="1"/>
  </cols>
  <sheetData>
    <row r="1" spans="1:22">
      <c r="A1" s="18"/>
      <c r="B1" s="35" t="s">
        <v>141</v>
      </c>
      <c r="C1" s="35"/>
      <c r="D1" s="1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>
      <c r="A2" s="18"/>
      <c r="B2" s="36" t="s">
        <v>72</v>
      </c>
      <c r="C2" s="35"/>
      <c r="D2" s="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>
      <c r="A3" s="7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</row>
    <row r="4" spans="1:22">
      <c r="A4" s="7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2">
      <c r="A5" s="7">
        <v>153</v>
      </c>
      <c r="B5" s="3" t="s">
        <v>114</v>
      </c>
      <c r="C5" s="5" t="s">
        <v>57</v>
      </c>
      <c r="D5" s="13">
        <v>14.6</v>
      </c>
      <c r="E5" s="13">
        <v>3.58</v>
      </c>
      <c r="F5" s="13">
        <v>19</v>
      </c>
      <c r="G5" s="13">
        <v>168</v>
      </c>
      <c r="H5" s="13">
        <v>2.7</v>
      </c>
      <c r="I5" s="13">
        <v>0.04</v>
      </c>
      <c r="J5" s="13">
        <v>0</v>
      </c>
      <c r="K5" s="13">
        <v>123</v>
      </c>
      <c r="L5" s="13">
        <v>1</v>
      </c>
      <c r="M5" s="5" t="s">
        <v>57</v>
      </c>
      <c r="N5" s="13">
        <v>14.6</v>
      </c>
      <c r="O5" s="13">
        <v>3.58</v>
      </c>
      <c r="P5" s="13">
        <v>19</v>
      </c>
      <c r="Q5" s="13">
        <v>168</v>
      </c>
      <c r="R5" s="13">
        <v>2.7</v>
      </c>
      <c r="S5" s="13">
        <v>0.04</v>
      </c>
      <c r="T5" s="13">
        <v>0</v>
      </c>
      <c r="U5" s="13">
        <v>123</v>
      </c>
      <c r="V5" s="13">
        <v>1</v>
      </c>
    </row>
    <row r="6" spans="1:22">
      <c r="A6" s="7">
        <v>287</v>
      </c>
      <c r="B6" s="3" t="s">
        <v>84</v>
      </c>
      <c r="C6" s="5">
        <v>150</v>
      </c>
      <c r="D6" s="13">
        <v>1.05</v>
      </c>
      <c r="E6" s="13">
        <v>1.2</v>
      </c>
      <c r="F6" s="13">
        <v>13</v>
      </c>
      <c r="G6" s="13">
        <v>67</v>
      </c>
      <c r="H6" s="13">
        <v>2.9</v>
      </c>
      <c r="I6" s="13">
        <v>0.2</v>
      </c>
      <c r="J6" s="13">
        <v>0.1</v>
      </c>
      <c r="K6" s="13">
        <v>128.30000000000001</v>
      </c>
      <c r="L6" s="13">
        <v>0.1</v>
      </c>
      <c r="M6" s="5">
        <v>180</v>
      </c>
      <c r="N6" s="13">
        <f>D6/150*180</f>
        <v>1.26</v>
      </c>
      <c r="O6" s="13">
        <f>E6/150*180</f>
        <v>1.44</v>
      </c>
      <c r="P6" s="13">
        <f>F6/150*180</f>
        <v>15.600000000000001</v>
      </c>
      <c r="Q6" s="13">
        <f>G6/150*180</f>
        <v>80.399999999999991</v>
      </c>
      <c r="R6" s="13">
        <f>H6/150*180</f>
        <v>3.48</v>
      </c>
      <c r="S6" s="13">
        <f t="shared" ref="S6:V6" si="0">I6/150*180</f>
        <v>0.24000000000000002</v>
      </c>
      <c r="T6" s="13">
        <f t="shared" si="0"/>
        <v>0.12000000000000001</v>
      </c>
      <c r="U6" s="13">
        <f t="shared" si="0"/>
        <v>153.96</v>
      </c>
      <c r="V6" s="13">
        <f t="shared" si="0"/>
        <v>0.12000000000000001</v>
      </c>
    </row>
    <row r="7" spans="1:22">
      <c r="A7" s="7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5">
        <v>40</v>
      </c>
      <c r="N7" s="16">
        <f>D7*2</f>
        <v>3.2</v>
      </c>
      <c r="O7" s="16">
        <f>E7*2</f>
        <v>0.4</v>
      </c>
      <c r="P7" s="16">
        <f>F7*2</f>
        <v>19.399999999999999</v>
      </c>
      <c r="Q7" s="16">
        <f>G7*2</f>
        <v>94</v>
      </c>
      <c r="R7" s="16">
        <f>H7*2</f>
        <v>0</v>
      </c>
      <c r="S7" s="16">
        <f t="shared" ref="S7:V7" si="1">I7*2</f>
        <v>0</v>
      </c>
      <c r="T7" s="16">
        <f t="shared" si="1"/>
        <v>0</v>
      </c>
      <c r="U7" s="16">
        <f t="shared" si="1"/>
        <v>9.1999999999999993</v>
      </c>
      <c r="V7" s="16">
        <f t="shared" si="1"/>
        <v>0.6</v>
      </c>
    </row>
    <row r="8" spans="1:22">
      <c r="A8" s="7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5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2">
      <c r="A9" s="7"/>
      <c r="B9" s="10" t="s">
        <v>22</v>
      </c>
      <c r="C9" s="5"/>
      <c r="D9" s="22">
        <f t="shared" ref="D9:L9" si="2">SUM(D5:D8)</f>
        <v>17.25</v>
      </c>
      <c r="E9" s="22">
        <f t="shared" si="2"/>
        <v>9.08</v>
      </c>
      <c r="F9" s="22">
        <f t="shared" si="2"/>
        <v>41.7</v>
      </c>
      <c r="G9" s="22">
        <f t="shared" si="2"/>
        <v>319.39999999999998</v>
      </c>
      <c r="H9" s="22">
        <f t="shared" si="2"/>
        <v>5.6</v>
      </c>
      <c r="I9" s="22">
        <f t="shared" si="2"/>
        <v>0.24000000000000002</v>
      </c>
      <c r="J9" s="22">
        <f t="shared" si="2"/>
        <v>0.1</v>
      </c>
      <c r="K9" s="22">
        <f t="shared" si="2"/>
        <v>256.5</v>
      </c>
      <c r="L9" s="22">
        <f t="shared" si="2"/>
        <v>1.4000000000000001</v>
      </c>
      <c r="M9" s="29"/>
      <c r="N9" s="23">
        <f t="shared" ref="N9:V9" si="3">SUM(N5:N8)</f>
        <v>19.059999999999999</v>
      </c>
      <c r="O9" s="23">
        <f t="shared" si="3"/>
        <v>9.52</v>
      </c>
      <c r="P9" s="23">
        <f t="shared" si="3"/>
        <v>54</v>
      </c>
      <c r="Q9" s="23">
        <f t="shared" si="3"/>
        <v>379.79999999999995</v>
      </c>
      <c r="R9" s="23">
        <f t="shared" si="3"/>
        <v>6.18</v>
      </c>
      <c r="S9" s="23">
        <f t="shared" si="3"/>
        <v>0.28000000000000003</v>
      </c>
      <c r="T9" s="23">
        <f t="shared" si="3"/>
        <v>0.12000000000000001</v>
      </c>
      <c r="U9" s="23">
        <f t="shared" si="3"/>
        <v>286.76000000000005</v>
      </c>
      <c r="V9" s="23">
        <f t="shared" si="3"/>
        <v>1.7200000000000002</v>
      </c>
    </row>
    <row r="10" spans="1:22">
      <c r="A10" s="7"/>
      <c r="B10" s="1" t="s">
        <v>21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5"/>
      <c r="N10" s="16"/>
      <c r="O10" s="16"/>
      <c r="P10" s="16"/>
      <c r="Q10" s="16"/>
      <c r="R10" s="16"/>
      <c r="S10" s="16"/>
      <c r="T10" s="16"/>
      <c r="U10" s="16"/>
      <c r="V10" s="16"/>
    </row>
    <row r="11" spans="1:22">
      <c r="A11" s="7">
        <v>89</v>
      </c>
      <c r="B11" s="3" t="s">
        <v>38</v>
      </c>
      <c r="C11" s="5">
        <v>100</v>
      </c>
      <c r="D11" s="13">
        <v>0.4</v>
      </c>
      <c r="E11" s="13">
        <v>0.4</v>
      </c>
      <c r="F11" s="13">
        <v>9.8000000000000007</v>
      </c>
      <c r="G11" s="13">
        <v>45</v>
      </c>
      <c r="H11" s="13">
        <v>11.8</v>
      </c>
      <c r="I11" s="13">
        <v>0</v>
      </c>
      <c r="J11" s="13">
        <v>0</v>
      </c>
      <c r="K11" s="13">
        <v>58.8</v>
      </c>
      <c r="L11" s="13">
        <v>1.3</v>
      </c>
      <c r="M11" s="5">
        <v>100</v>
      </c>
      <c r="N11" s="13">
        <v>0.4</v>
      </c>
      <c r="O11" s="13">
        <v>0.4</v>
      </c>
      <c r="P11" s="13">
        <v>9.8000000000000007</v>
      </c>
      <c r="Q11" s="13">
        <v>45</v>
      </c>
      <c r="R11" s="13">
        <v>11.8</v>
      </c>
      <c r="S11" s="13">
        <v>0</v>
      </c>
      <c r="T11" s="13">
        <v>0</v>
      </c>
      <c r="U11" s="13">
        <v>58.8</v>
      </c>
      <c r="V11" s="13">
        <v>1.3</v>
      </c>
    </row>
    <row r="12" spans="1:22">
      <c r="A12" s="7"/>
      <c r="B12" s="10" t="s">
        <v>22</v>
      </c>
      <c r="C12" s="5"/>
      <c r="D12" s="22">
        <f>D11</f>
        <v>0.4</v>
      </c>
      <c r="E12" s="22">
        <f t="shared" ref="E12:L12" si="4">E11</f>
        <v>0.4</v>
      </c>
      <c r="F12" s="22">
        <f t="shared" si="4"/>
        <v>9.8000000000000007</v>
      </c>
      <c r="G12" s="22">
        <f t="shared" si="4"/>
        <v>45</v>
      </c>
      <c r="H12" s="22">
        <f t="shared" si="4"/>
        <v>11.8</v>
      </c>
      <c r="I12" s="22">
        <f t="shared" si="4"/>
        <v>0</v>
      </c>
      <c r="J12" s="22">
        <f t="shared" si="4"/>
        <v>0</v>
      </c>
      <c r="K12" s="22">
        <f t="shared" si="4"/>
        <v>58.8</v>
      </c>
      <c r="L12" s="22">
        <f t="shared" si="4"/>
        <v>1.3</v>
      </c>
      <c r="M12" s="29"/>
      <c r="N12" s="22">
        <f>N11</f>
        <v>0.4</v>
      </c>
      <c r="O12" s="22">
        <f t="shared" ref="O12:V12" si="5">O11</f>
        <v>0.4</v>
      </c>
      <c r="P12" s="22">
        <f t="shared" si="5"/>
        <v>9.8000000000000007</v>
      </c>
      <c r="Q12" s="22">
        <f t="shared" si="5"/>
        <v>45</v>
      </c>
      <c r="R12" s="22">
        <f t="shared" si="5"/>
        <v>11.8</v>
      </c>
      <c r="S12" s="22">
        <f t="shared" si="5"/>
        <v>0</v>
      </c>
      <c r="T12" s="22">
        <f t="shared" si="5"/>
        <v>0</v>
      </c>
      <c r="U12" s="22">
        <f t="shared" si="5"/>
        <v>58.8</v>
      </c>
      <c r="V12" s="22">
        <f t="shared" si="5"/>
        <v>1.3</v>
      </c>
    </row>
    <row r="13" spans="1:22">
      <c r="A13" s="7"/>
      <c r="B13" s="6" t="s">
        <v>11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8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3.25">
      <c r="A14" s="7">
        <v>2</v>
      </c>
      <c r="B14" s="44" t="s">
        <v>152</v>
      </c>
      <c r="C14" s="5">
        <v>40</v>
      </c>
      <c r="D14" s="13">
        <f>N14/60*40</f>
        <v>0.46666666666666662</v>
      </c>
      <c r="E14" s="13">
        <f>O14/60*40</f>
        <v>4.0666666666666664</v>
      </c>
      <c r="F14" s="13">
        <f>P14/60*40</f>
        <v>4.2666666666666666</v>
      </c>
      <c r="G14" s="13">
        <v>56.3</v>
      </c>
      <c r="H14" s="13">
        <f>R14/60*40</f>
        <v>2</v>
      </c>
      <c r="I14" s="13">
        <f>S14/60*40</f>
        <v>0</v>
      </c>
      <c r="J14" s="13">
        <f>T14/60*40</f>
        <v>0</v>
      </c>
      <c r="K14" s="13">
        <f>U14/60*40</f>
        <v>13.799999999999999</v>
      </c>
      <c r="L14" s="13">
        <f>V14/60*40</f>
        <v>0.26666666666666666</v>
      </c>
      <c r="M14" s="5">
        <v>60</v>
      </c>
      <c r="N14" s="13">
        <v>0.7</v>
      </c>
      <c r="O14" s="13">
        <v>6.1</v>
      </c>
      <c r="P14" s="13">
        <v>6.4</v>
      </c>
      <c r="Q14" s="13">
        <v>84.5</v>
      </c>
      <c r="R14" s="13">
        <v>3</v>
      </c>
      <c r="S14" s="13">
        <v>0</v>
      </c>
      <c r="T14" s="13">
        <v>0</v>
      </c>
      <c r="U14" s="13">
        <v>20.7</v>
      </c>
      <c r="V14" s="13">
        <v>0.4</v>
      </c>
    </row>
    <row r="15" spans="1:22">
      <c r="A15" s="7">
        <v>37</v>
      </c>
      <c r="B15" s="7" t="s">
        <v>73</v>
      </c>
      <c r="C15" s="8" t="s">
        <v>26</v>
      </c>
      <c r="D15" s="13">
        <f>N15/200*150</f>
        <v>1.1399999999999999</v>
      </c>
      <c r="E15" s="13">
        <f>O15/200*150</f>
        <v>3.9975000000000001</v>
      </c>
      <c r="F15" s="13">
        <f>P15/200*150</f>
        <v>6.4875000000000007</v>
      </c>
      <c r="G15" s="13">
        <v>66.7</v>
      </c>
      <c r="H15" s="13">
        <f>R15/200*150</f>
        <v>8.1449999999999996</v>
      </c>
      <c r="I15" s="13">
        <f>S15/200*150</f>
        <v>3.0000000000000002E-2</v>
      </c>
      <c r="J15" s="13">
        <f>T15/200*150</f>
        <v>0</v>
      </c>
      <c r="K15" s="13">
        <f>U15/200*150</f>
        <v>35.865000000000002</v>
      </c>
      <c r="L15" s="13">
        <f>V15/200*150</f>
        <v>0.78750000000000009</v>
      </c>
      <c r="M15" s="8" t="s">
        <v>39</v>
      </c>
      <c r="N15" s="17">
        <v>1.52</v>
      </c>
      <c r="O15" s="17">
        <v>5.33</v>
      </c>
      <c r="P15" s="17">
        <v>8.65</v>
      </c>
      <c r="Q15" s="17">
        <v>88.9</v>
      </c>
      <c r="R15" s="17">
        <v>10.86</v>
      </c>
      <c r="S15" s="17">
        <v>0.04</v>
      </c>
      <c r="T15" s="17">
        <v>0</v>
      </c>
      <c r="U15" s="17">
        <v>47.82</v>
      </c>
      <c r="V15" s="17">
        <v>1.05</v>
      </c>
    </row>
    <row r="16" spans="1:22">
      <c r="A16" s="7">
        <v>204</v>
      </c>
      <c r="B16" s="7" t="s">
        <v>79</v>
      </c>
      <c r="C16" s="8" t="s">
        <v>135</v>
      </c>
      <c r="D16" s="13">
        <f>N16/6*5</f>
        <v>9.3333333333333321</v>
      </c>
      <c r="E16" s="13">
        <f>O16/6*5</f>
        <v>4.6666666666666661</v>
      </c>
      <c r="F16" s="13">
        <f>P16/6*5</f>
        <v>4.833333333333333</v>
      </c>
      <c r="G16" s="13">
        <v>99.7</v>
      </c>
      <c r="H16" s="13">
        <f>R16/6*5</f>
        <v>0</v>
      </c>
      <c r="I16" s="13">
        <f>S16/6*5</f>
        <v>8.3333333333333329E-2</v>
      </c>
      <c r="J16" s="13">
        <f>T16/6*5</f>
        <v>8.3333333333333329E-2</v>
      </c>
      <c r="K16" s="13">
        <f>U16/6*5</f>
        <v>15.916666666666668</v>
      </c>
      <c r="L16" s="13">
        <f>V16/6*5</f>
        <v>0.49999999999999994</v>
      </c>
      <c r="M16" s="8" t="s">
        <v>80</v>
      </c>
      <c r="N16" s="13">
        <v>11.2</v>
      </c>
      <c r="O16" s="13">
        <v>5.6</v>
      </c>
      <c r="P16" s="13">
        <v>5.8</v>
      </c>
      <c r="Q16" s="13">
        <v>119.6</v>
      </c>
      <c r="R16" s="13">
        <v>0</v>
      </c>
      <c r="S16" s="13">
        <v>0.1</v>
      </c>
      <c r="T16" s="13">
        <v>0.1</v>
      </c>
      <c r="U16" s="13">
        <v>19.100000000000001</v>
      </c>
      <c r="V16" s="13">
        <v>0.6</v>
      </c>
    </row>
    <row r="17" spans="1:22">
      <c r="A17" s="7">
        <v>227</v>
      </c>
      <c r="B17" s="7" t="s">
        <v>74</v>
      </c>
      <c r="C17" s="8">
        <v>80</v>
      </c>
      <c r="D17" s="13">
        <v>2.9</v>
      </c>
      <c r="E17" s="13">
        <v>3.6</v>
      </c>
      <c r="F17" s="13">
        <v>15.4</v>
      </c>
      <c r="G17" s="13">
        <v>106.8</v>
      </c>
      <c r="H17" s="13">
        <v>0</v>
      </c>
      <c r="I17" s="13">
        <v>0</v>
      </c>
      <c r="J17" s="13">
        <v>0</v>
      </c>
      <c r="K17" s="13">
        <v>3.2</v>
      </c>
      <c r="L17" s="13">
        <v>0.3</v>
      </c>
      <c r="M17" s="8">
        <v>110</v>
      </c>
      <c r="N17" s="13">
        <v>4</v>
      </c>
      <c r="O17" s="13">
        <v>4.9000000000000004</v>
      </c>
      <c r="P17" s="13">
        <v>21.2</v>
      </c>
      <c r="Q17" s="13">
        <v>146.80000000000001</v>
      </c>
      <c r="R17" s="13">
        <v>0</v>
      </c>
      <c r="S17" s="13">
        <v>0</v>
      </c>
      <c r="T17" s="13">
        <v>0</v>
      </c>
      <c r="U17" s="13">
        <v>4.0999999999999996</v>
      </c>
      <c r="V17" s="13">
        <v>0.3</v>
      </c>
    </row>
    <row r="18" spans="1:22">
      <c r="A18" s="7">
        <v>282</v>
      </c>
      <c r="B18" s="7" t="s">
        <v>81</v>
      </c>
      <c r="C18" s="8">
        <v>150</v>
      </c>
      <c r="D18" s="13">
        <v>0.1</v>
      </c>
      <c r="E18" s="13">
        <v>0.1</v>
      </c>
      <c r="F18" s="13">
        <v>11.9</v>
      </c>
      <c r="G18" s="13">
        <v>50</v>
      </c>
      <c r="H18" s="13">
        <v>0.6</v>
      </c>
      <c r="I18" s="13">
        <v>0</v>
      </c>
      <c r="J18" s="13">
        <v>0</v>
      </c>
      <c r="K18" s="13">
        <v>11.1</v>
      </c>
      <c r="L18" s="13">
        <v>0.4</v>
      </c>
      <c r="M18" s="19">
        <v>180</v>
      </c>
      <c r="N18" s="13">
        <v>0.1</v>
      </c>
      <c r="O18" s="13">
        <v>0.1</v>
      </c>
      <c r="P18" s="13">
        <v>14.3</v>
      </c>
      <c r="Q18" s="13">
        <v>60</v>
      </c>
      <c r="R18" s="13">
        <v>0.7</v>
      </c>
      <c r="S18" s="13">
        <v>0</v>
      </c>
      <c r="T18" s="13">
        <v>0</v>
      </c>
      <c r="U18" s="13">
        <v>12.7</v>
      </c>
      <c r="V18" s="13">
        <v>0.4</v>
      </c>
    </row>
    <row r="19" spans="1:22">
      <c r="A19" s="7"/>
      <c r="B19" s="7" t="s">
        <v>53</v>
      </c>
      <c r="C19" s="8" t="s">
        <v>27</v>
      </c>
      <c r="D19" s="7">
        <v>4.5</v>
      </c>
      <c r="E19" s="7">
        <v>0.6</v>
      </c>
      <c r="F19" s="7">
        <v>27.3</v>
      </c>
      <c r="G19" s="7">
        <v>133.6</v>
      </c>
      <c r="H19" s="7">
        <v>0</v>
      </c>
      <c r="I19" s="7">
        <v>0</v>
      </c>
      <c r="J19" s="7">
        <v>0</v>
      </c>
      <c r="K19" s="7">
        <v>15</v>
      </c>
      <c r="L19" s="7">
        <v>1.1000000000000001</v>
      </c>
      <c r="M19" s="8" t="s">
        <v>47</v>
      </c>
      <c r="N19" s="13">
        <v>5.2</v>
      </c>
      <c r="O19" s="7">
        <v>0.7</v>
      </c>
      <c r="P19" s="7">
        <v>31</v>
      </c>
      <c r="Q19" s="7">
        <v>153.4</v>
      </c>
      <c r="R19" s="7">
        <v>0</v>
      </c>
      <c r="S19" s="7">
        <v>0</v>
      </c>
      <c r="T19" s="7">
        <v>0</v>
      </c>
      <c r="U19" s="7">
        <v>17.899999999999999</v>
      </c>
      <c r="V19" s="7">
        <v>1.4</v>
      </c>
    </row>
    <row r="20" spans="1:22">
      <c r="A20" s="7"/>
      <c r="B20" s="10" t="s">
        <v>22</v>
      </c>
      <c r="C20" s="8"/>
      <c r="D20" s="24">
        <f>SUM(D14:D19)</f>
        <v>18.439999999999998</v>
      </c>
      <c r="E20" s="24">
        <f t="shared" ref="E20:L20" si="6">SUM(E14:E19)</f>
        <v>17.030833333333337</v>
      </c>
      <c r="F20" s="24">
        <f t="shared" si="6"/>
        <v>70.1875</v>
      </c>
      <c r="G20" s="24">
        <f t="shared" si="6"/>
        <v>513.1</v>
      </c>
      <c r="H20" s="24">
        <f t="shared" si="6"/>
        <v>10.744999999999999</v>
      </c>
      <c r="I20" s="24">
        <f t="shared" si="6"/>
        <v>0.11333333333333333</v>
      </c>
      <c r="J20" s="24">
        <f t="shared" si="6"/>
        <v>8.3333333333333329E-2</v>
      </c>
      <c r="K20" s="24">
        <f t="shared" si="6"/>
        <v>94.881666666666661</v>
      </c>
      <c r="L20" s="24">
        <f t="shared" si="6"/>
        <v>3.354166666666667</v>
      </c>
      <c r="M20" s="30"/>
      <c r="N20" s="25">
        <f>SUM(N14:N19)</f>
        <v>22.72</v>
      </c>
      <c r="O20" s="25">
        <f t="shared" ref="O20:V20" si="7">SUM(O14:O19)</f>
        <v>22.73</v>
      </c>
      <c r="P20" s="25">
        <f t="shared" si="7"/>
        <v>87.35</v>
      </c>
      <c r="Q20" s="25">
        <f t="shared" si="7"/>
        <v>653.20000000000005</v>
      </c>
      <c r="R20" s="25">
        <f t="shared" si="7"/>
        <v>14.559999999999999</v>
      </c>
      <c r="S20" s="25">
        <f t="shared" si="7"/>
        <v>0.14000000000000001</v>
      </c>
      <c r="T20" s="25">
        <f t="shared" si="7"/>
        <v>0.1</v>
      </c>
      <c r="U20" s="25">
        <f t="shared" si="7"/>
        <v>122.32</v>
      </c>
      <c r="V20" s="25">
        <f t="shared" si="7"/>
        <v>4.1500000000000004</v>
      </c>
    </row>
    <row r="21" spans="1:22">
      <c r="A21" s="7"/>
      <c r="B21" s="9" t="s">
        <v>23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8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7">
        <v>118</v>
      </c>
      <c r="B22" s="7" t="s">
        <v>78</v>
      </c>
      <c r="C22" s="8" t="s">
        <v>69</v>
      </c>
      <c r="D22" s="13">
        <v>2.4</v>
      </c>
      <c r="E22" s="13">
        <v>3</v>
      </c>
      <c r="F22" s="13">
        <v>20.2</v>
      </c>
      <c r="G22" s="13">
        <v>126.1</v>
      </c>
      <c r="H22" s="13">
        <v>0.5</v>
      </c>
      <c r="I22" s="13">
        <v>0</v>
      </c>
      <c r="J22" s="13">
        <v>0</v>
      </c>
      <c r="K22" s="13">
        <v>43</v>
      </c>
      <c r="L22" s="13">
        <v>0.2</v>
      </c>
      <c r="M22" s="8" t="s">
        <v>70</v>
      </c>
      <c r="N22" s="13">
        <v>3.3</v>
      </c>
      <c r="O22" s="13">
        <v>4</v>
      </c>
      <c r="P22" s="13">
        <v>27.3</v>
      </c>
      <c r="Q22" s="13">
        <v>172.7</v>
      </c>
      <c r="R22" s="13">
        <v>0.7</v>
      </c>
      <c r="S22" s="13">
        <v>0.1</v>
      </c>
      <c r="T22" s="13">
        <v>0</v>
      </c>
      <c r="U22" s="13">
        <v>54.9</v>
      </c>
      <c r="V22" s="13">
        <v>0.2</v>
      </c>
    </row>
    <row r="23" spans="1:22">
      <c r="A23" s="7">
        <v>272</v>
      </c>
      <c r="B23" s="7" t="s">
        <v>51</v>
      </c>
      <c r="C23" s="8">
        <v>150</v>
      </c>
      <c r="D23" s="13">
        <v>7.5</v>
      </c>
      <c r="E23" s="13">
        <v>4.8</v>
      </c>
      <c r="F23" s="13">
        <v>5.3</v>
      </c>
      <c r="G23" s="13">
        <v>102</v>
      </c>
      <c r="H23" s="13">
        <v>0.3</v>
      </c>
      <c r="I23" s="13">
        <v>0.1</v>
      </c>
      <c r="J23" s="13">
        <v>0.2</v>
      </c>
      <c r="K23" s="13">
        <v>183</v>
      </c>
      <c r="L23" s="13">
        <v>0.1</v>
      </c>
      <c r="M23" s="8">
        <v>180</v>
      </c>
      <c r="N23" s="13">
        <v>9</v>
      </c>
      <c r="O23" s="13">
        <v>5.8</v>
      </c>
      <c r="P23" s="13">
        <v>6.3</v>
      </c>
      <c r="Q23" s="13">
        <v>122.4</v>
      </c>
      <c r="R23" s="13">
        <v>0.3</v>
      </c>
      <c r="S23" s="13">
        <v>0.1</v>
      </c>
      <c r="T23" s="13">
        <v>0.2</v>
      </c>
      <c r="U23" s="13">
        <v>208.6</v>
      </c>
      <c r="V23" s="13">
        <v>0.1</v>
      </c>
    </row>
    <row r="24" spans="1:22">
      <c r="A24" s="7"/>
      <c r="B24" s="10" t="s">
        <v>22</v>
      </c>
      <c r="C24" s="8"/>
      <c r="D24" s="26">
        <f>SUM(D22:D23)</f>
        <v>9.9</v>
      </c>
      <c r="E24" s="26">
        <f t="shared" ref="E24:L24" si="8">SUM(E22:E23)</f>
        <v>7.8</v>
      </c>
      <c r="F24" s="26">
        <f t="shared" si="8"/>
        <v>25.5</v>
      </c>
      <c r="G24" s="26">
        <f t="shared" si="8"/>
        <v>228.1</v>
      </c>
      <c r="H24" s="26">
        <f t="shared" si="8"/>
        <v>0.8</v>
      </c>
      <c r="I24" s="26">
        <f t="shared" si="8"/>
        <v>0.1</v>
      </c>
      <c r="J24" s="26">
        <f t="shared" si="8"/>
        <v>0.2</v>
      </c>
      <c r="K24" s="26">
        <f t="shared" si="8"/>
        <v>226</v>
      </c>
      <c r="L24" s="26">
        <f t="shared" si="8"/>
        <v>0.30000000000000004</v>
      </c>
      <c r="M24" s="30"/>
      <c r="N24" s="25">
        <f>SUM(N22:N23)</f>
        <v>12.3</v>
      </c>
      <c r="O24" s="25">
        <f t="shared" ref="O24:V24" si="9">SUM(O22:O23)</f>
        <v>9.8000000000000007</v>
      </c>
      <c r="P24" s="25">
        <f t="shared" si="9"/>
        <v>33.6</v>
      </c>
      <c r="Q24" s="25">
        <f t="shared" si="9"/>
        <v>295.10000000000002</v>
      </c>
      <c r="R24" s="25">
        <f t="shared" si="9"/>
        <v>1</v>
      </c>
      <c r="S24" s="25">
        <f t="shared" si="9"/>
        <v>0.2</v>
      </c>
      <c r="T24" s="25">
        <f t="shared" si="9"/>
        <v>0.2</v>
      </c>
      <c r="U24" s="25">
        <f t="shared" si="9"/>
        <v>263.5</v>
      </c>
      <c r="V24" s="25">
        <f t="shared" si="9"/>
        <v>0.30000000000000004</v>
      </c>
    </row>
    <row r="25" spans="1:22">
      <c r="A25" s="7"/>
      <c r="B25" s="10" t="s">
        <v>24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8"/>
      <c r="N25" s="17"/>
      <c r="O25" s="17"/>
      <c r="P25" s="17"/>
      <c r="Q25" s="17"/>
      <c r="R25" s="17"/>
      <c r="S25" s="17"/>
      <c r="T25" s="17"/>
      <c r="U25" s="17"/>
      <c r="V25" s="17"/>
    </row>
    <row r="26" spans="1:22">
      <c r="A26" s="7">
        <v>246</v>
      </c>
      <c r="B26" s="7" t="s">
        <v>75</v>
      </c>
      <c r="C26" s="8">
        <v>60</v>
      </c>
      <c r="D26" s="13">
        <v>0.68</v>
      </c>
      <c r="E26" s="13">
        <v>0.17</v>
      </c>
      <c r="F26" s="13">
        <v>2.2000000000000002</v>
      </c>
      <c r="G26" s="13">
        <v>14.4</v>
      </c>
      <c r="H26" s="13">
        <v>4.28</v>
      </c>
      <c r="I26" s="13">
        <v>0</v>
      </c>
      <c r="J26" s="13">
        <v>0</v>
      </c>
      <c r="K26" s="13">
        <v>8.4</v>
      </c>
      <c r="L26" s="13">
        <v>0.3</v>
      </c>
      <c r="M26" s="8">
        <v>60</v>
      </c>
      <c r="N26" s="13">
        <v>0.68</v>
      </c>
      <c r="O26" s="13">
        <v>0.17</v>
      </c>
      <c r="P26" s="13">
        <v>2.2000000000000002</v>
      </c>
      <c r="Q26" s="13">
        <v>14.4</v>
      </c>
      <c r="R26" s="13">
        <v>4.28</v>
      </c>
      <c r="S26" s="13">
        <v>0</v>
      </c>
      <c r="T26" s="13">
        <v>0</v>
      </c>
      <c r="U26" s="13">
        <v>8.4</v>
      </c>
      <c r="V26" s="13">
        <v>0.3</v>
      </c>
    </row>
    <row r="27" spans="1:22" ht="23.25">
      <c r="A27" s="7">
        <v>205</v>
      </c>
      <c r="B27" s="45" t="s">
        <v>174</v>
      </c>
      <c r="C27" s="8" t="s">
        <v>175</v>
      </c>
      <c r="D27" s="13">
        <v>4.0999999999999996</v>
      </c>
      <c r="E27" s="13">
        <v>7.8</v>
      </c>
      <c r="F27" s="13">
        <v>0.3</v>
      </c>
      <c r="G27" s="13">
        <v>110</v>
      </c>
      <c r="H27" s="13">
        <v>0</v>
      </c>
      <c r="I27" s="13">
        <v>0</v>
      </c>
      <c r="J27" s="13">
        <v>0</v>
      </c>
      <c r="K27" s="13">
        <v>9.6</v>
      </c>
      <c r="L27" s="13">
        <v>0.5</v>
      </c>
      <c r="M27" s="8" t="s">
        <v>136</v>
      </c>
      <c r="N27" s="13">
        <f>D27/40*60</f>
        <v>6.1499999999999995</v>
      </c>
      <c r="O27" s="13">
        <f>E27/40*60</f>
        <v>11.700000000000001</v>
      </c>
      <c r="P27" s="13">
        <f>F27/40*60</f>
        <v>0.44999999999999996</v>
      </c>
      <c r="Q27" s="13">
        <f>G27/40*60</f>
        <v>165</v>
      </c>
      <c r="R27" s="13">
        <f>H27/40*60</f>
        <v>0</v>
      </c>
      <c r="S27" s="13">
        <f t="shared" ref="S27:V27" si="10">I27/40*60</f>
        <v>0</v>
      </c>
      <c r="T27" s="13">
        <f t="shared" si="10"/>
        <v>0</v>
      </c>
      <c r="U27" s="13">
        <f t="shared" si="10"/>
        <v>14.399999999999999</v>
      </c>
      <c r="V27" s="13">
        <f t="shared" si="10"/>
        <v>0.75</v>
      </c>
    </row>
    <row r="28" spans="1:22">
      <c r="A28" s="7"/>
      <c r="B28" s="7" t="s">
        <v>76</v>
      </c>
      <c r="C28" s="19">
        <v>100</v>
      </c>
      <c r="D28" s="7">
        <f>N28/120*100</f>
        <v>1.7500000000000002</v>
      </c>
      <c r="E28" s="7">
        <f t="shared" ref="E28:L28" si="11">O28/120*100</f>
        <v>5.25</v>
      </c>
      <c r="F28" s="7">
        <f t="shared" si="11"/>
        <v>11.416666666666666</v>
      </c>
      <c r="G28" s="7">
        <f t="shared" si="11"/>
        <v>105</v>
      </c>
      <c r="H28" s="7">
        <f t="shared" si="11"/>
        <v>1.8333333333333333</v>
      </c>
      <c r="I28" s="7">
        <f t="shared" si="11"/>
        <v>8.3333333333333343E-2</v>
      </c>
      <c r="J28" s="7">
        <f t="shared" si="11"/>
        <v>0</v>
      </c>
      <c r="K28" s="7">
        <f t="shared" si="11"/>
        <v>16.166666666666664</v>
      </c>
      <c r="L28" s="7">
        <f t="shared" si="11"/>
        <v>0.41666666666666669</v>
      </c>
      <c r="M28" s="8">
        <v>120</v>
      </c>
      <c r="N28" s="13">
        <v>2.1</v>
      </c>
      <c r="O28" s="13">
        <v>6.3</v>
      </c>
      <c r="P28" s="13">
        <v>13.7</v>
      </c>
      <c r="Q28" s="13">
        <v>126</v>
      </c>
      <c r="R28" s="13">
        <v>2.2000000000000002</v>
      </c>
      <c r="S28" s="13">
        <v>0.1</v>
      </c>
      <c r="T28" s="13">
        <v>0</v>
      </c>
      <c r="U28" s="13">
        <v>19.399999999999999</v>
      </c>
      <c r="V28" s="13">
        <v>0.5</v>
      </c>
    </row>
    <row r="29" spans="1:22">
      <c r="A29" s="7">
        <v>289</v>
      </c>
      <c r="B29" s="7" t="s">
        <v>77</v>
      </c>
      <c r="C29" s="8">
        <v>150</v>
      </c>
      <c r="D29" s="13">
        <v>0.5</v>
      </c>
      <c r="E29" s="13">
        <v>0.2</v>
      </c>
      <c r="F29" s="13">
        <v>7.2</v>
      </c>
      <c r="G29" s="13">
        <v>35.1</v>
      </c>
      <c r="H29" s="13">
        <v>42</v>
      </c>
      <c r="I29" s="13">
        <v>0</v>
      </c>
      <c r="J29" s="13">
        <v>0</v>
      </c>
      <c r="K29" s="13">
        <v>15.8</v>
      </c>
      <c r="L29" s="13">
        <v>0.3</v>
      </c>
      <c r="M29" s="8">
        <v>180</v>
      </c>
      <c r="N29" s="13">
        <v>0.6</v>
      </c>
      <c r="O29" s="13">
        <v>0.3</v>
      </c>
      <c r="P29" s="13">
        <v>8.6999999999999993</v>
      </c>
      <c r="Q29" s="13">
        <v>42.2</v>
      </c>
      <c r="R29" s="13">
        <v>50.4</v>
      </c>
      <c r="S29" s="13">
        <v>0</v>
      </c>
      <c r="T29" s="13">
        <v>0</v>
      </c>
      <c r="U29" s="13">
        <v>18</v>
      </c>
      <c r="V29" s="13">
        <v>0.3</v>
      </c>
    </row>
    <row r="30" spans="1:22">
      <c r="A30" s="7"/>
      <c r="B30" s="7" t="s">
        <v>53</v>
      </c>
      <c r="C30" s="20" t="s">
        <v>48</v>
      </c>
      <c r="D30" s="7">
        <v>2.1</v>
      </c>
      <c r="E30" s="7">
        <v>0.3</v>
      </c>
      <c r="F30" s="7">
        <v>14.8</v>
      </c>
      <c r="G30" s="7">
        <v>63.1</v>
      </c>
      <c r="H30" s="7">
        <v>0</v>
      </c>
      <c r="I30" s="7">
        <v>0</v>
      </c>
      <c r="J30" s="7">
        <v>0</v>
      </c>
      <c r="K30" s="7">
        <v>8.1</v>
      </c>
      <c r="L30" s="7">
        <v>0.7</v>
      </c>
      <c r="M30" s="8" t="s">
        <v>12</v>
      </c>
      <c r="N30" s="17">
        <v>2.9</v>
      </c>
      <c r="O30" s="17">
        <v>0.4</v>
      </c>
      <c r="P30" s="17">
        <v>17.600000000000001</v>
      </c>
      <c r="Q30" s="17">
        <v>86</v>
      </c>
      <c r="R30" s="17">
        <v>0</v>
      </c>
      <c r="S30" s="17">
        <v>0</v>
      </c>
      <c r="T30" s="17">
        <v>0</v>
      </c>
      <c r="U30" s="17">
        <v>10.4</v>
      </c>
      <c r="V30" s="17">
        <v>0.3</v>
      </c>
    </row>
    <row r="31" spans="1:22">
      <c r="A31" s="7"/>
      <c r="B31" s="10" t="s">
        <v>22</v>
      </c>
      <c r="C31" s="8"/>
      <c r="D31" s="26">
        <f>SUM(D26:D30)</f>
        <v>9.129999999999999</v>
      </c>
      <c r="E31" s="26">
        <f t="shared" ref="E31:L31" si="12">SUM(E26:E30)</f>
        <v>13.719999999999999</v>
      </c>
      <c r="F31" s="26">
        <f t="shared" si="12"/>
        <v>35.916666666666671</v>
      </c>
      <c r="G31" s="26">
        <f t="shared" si="12"/>
        <v>327.60000000000002</v>
      </c>
      <c r="H31" s="26">
        <f t="shared" si="12"/>
        <v>48.11333333333333</v>
      </c>
      <c r="I31" s="26">
        <f t="shared" si="12"/>
        <v>8.3333333333333343E-2</v>
      </c>
      <c r="J31" s="26">
        <f t="shared" si="12"/>
        <v>0</v>
      </c>
      <c r="K31" s="26">
        <f t="shared" si="12"/>
        <v>58.06666666666667</v>
      </c>
      <c r="L31" s="26">
        <f t="shared" si="12"/>
        <v>2.2166666666666668</v>
      </c>
      <c r="M31" s="30"/>
      <c r="N31" s="25">
        <f>SUM(N26:N30)</f>
        <v>12.43</v>
      </c>
      <c r="O31" s="25">
        <f t="shared" ref="O31:V31" si="13">SUM(O26:O30)</f>
        <v>18.87</v>
      </c>
      <c r="P31" s="25">
        <f t="shared" si="13"/>
        <v>42.650000000000006</v>
      </c>
      <c r="Q31" s="25">
        <f t="shared" si="13"/>
        <v>433.59999999999997</v>
      </c>
      <c r="R31" s="25">
        <f t="shared" si="13"/>
        <v>56.879999999999995</v>
      </c>
      <c r="S31" s="25">
        <f t="shared" si="13"/>
        <v>0.1</v>
      </c>
      <c r="T31" s="25">
        <f t="shared" si="13"/>
        <v>0</v>
      </c>
      <c r="U31" s="25">
        <f t="shared" si="13"/>
        <v>70.599999999999994</v>
      </c>
      <c r="V31" s="25">
        <f t="shared" si="13"/>
        <v>2.15</v>
      </c>
    </row>
    <row r="32" spans="1:22">
      <c r="A32" s="7"/>
      <c r="B32" s="1" t="s">
        <v>25</v>
      </c>
      <c r="C32" s="8"/>
      <c r="D32" s="7">
        <f t="shared" ref="D32:L32" si="14">D9+D12+D20+D24+D31</f>
        <v>55.11999999999999</v>
      </c>
      <c r="E32" s="7">
        <f t="shared" si="14"/>
        <v>48.030833333333334</v>
      </c>
      <c r="F32" s="7">
        <f t="shared" si="14"/>
        <v>183.10416666666669</v>
      </c>
      <c r="G32" s="7">
        <f t="shared" si="14"/>
        <v>1433.1999999999998</v>
      </c>
      <c r="H32" s="7">
        <f t="shared" si="14"/>
        <v>77.058333333333323</v>
      </c>
      <c r="I32" s="7">
        <f t="shared" si="14"/>
        <v>0.53666666666666674</v>
      </c>
      <c r="J32" s="7">
        <f t="shared" si="14"/>
        <v>0.38333333333333336</v>
      </c>
      <c r="K32" s="7">
        <f t="shared" si="14"/>
        <v>694.24833333333333</v>
      </c>
      <c r="L32" s="7">
        <f t="shared" si="14"/>
        <v>8.5708333333333329</v>
      </c>
      <c r="M32" s="8"/>
      <c r="N32" s="17">
        <f t="shared" ref="N32:V32" si="15">N9+N12+N20+N24+N31</f>
        <v>66.91</v>
      </c>
      <c r="O32" s="17">
        <f t="shared" si="15"/>
        <v>61.320000000000007</v>
      </c>
      <c r="P32" s="17">
        <f t="shared" si="15"/>
        <v>227.39999999999998</v>
      </c>
      <c r="Q32" s="17">
        <f t="shared" si="15"/>
        <v>1806.6999999999998</v>
      </c>
      <c r="R32" s="17">
        <f t="shared" si="15"/>
        <v>90.419999999999987</v>
      </c>
      <c r="S32" s="17">
        <f t="shared" si="15"/>
        <v>0.72000000000000008</v>
      </c>
      <c r="T32" s="17">
        <f t="shared" si="15"/>
        <v>0.42000000000000004</v>
      </c>
      <c r="U32" s="17">
        <f t="shared" si="15"/>
        <v>801.98000000000013</v>
      </c>
      <c r="V32" s="17">
        <f t="shared" si="15"/>
        <v>9.620000000000001</v>
      </c>
    </row>
    <row r="33" spans="1:2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9"/>
      <c r="O33" s="39"/>
      <c r="P33" s="39"/>
      <c r="Q33" s="39"/>
      <c r="R33" s="39"/>
      <c r="S33" s="39"/>
      <c r="T33" s="39"/>
      <c r="U33" s="39"/>
      <c r="V33" s="39"/>
    </row>
    <row r="35" spans="1:22">
      <c r="D35" s="11"/>
      <c r="E35" s="11"/>
      <c r="F35" s="11"/>
      <c r="G35" s="11"/>
      <c r="H35" s="11"/>
      <c r="I35" s="11"/>
      <c r="J35" s="11"/>
      <c r="K35" s="11"/>
      <c r="L35" s="11"/>
      <c r="N35" s="11"/>
      <c r="O35" s="11"/>
      <c r="P35" s="11"/>
      <c r="Q35" s="11"/>
      <c r="R35" s="11"/>
      <c r="S35" s="11"/>
      <c r="T35" s="11"/>
      <c r="U35" s="11"/>
      <c r="V35" s="11"/>
    </row>
  </sheetData>
  <mergeCells count="6">
    <mergeCell ref="U3:V3"/>
    <mergeCell ref="D3:G3"/>
    <mergeCell ref="H3:J3"/>
    <mergeCell ref="K3:L3"/>
    <mergeCell ref="N3:Q3"/>
    <mergeCell ref="R3:T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topLeftCell="A4" workbookViewId="0">
      <selection activeCell="C34" sqref="C34"/>
    </sheetView>
  </sheetViews>
  <sheetFormatPr defaultRowHeight="15"/>
  <cols>
    <col min="1" max="1" width="4.42578125" customWidth="1"/>
    <col min="2" max="2" width="34.140625" customWidth="1"/>
    <col min="3" max="3" width="6.140625" customWidth="1"/>
    <col min="4" max="6" width="3.42578125" customWidth="1"/>
    <col min="7" max="7" width="6.140625" customWidth="1"/>
    <col min="8" max="12" width="3.42578125" customWidth="1"/>
    <col min="13" max="13" width="6.140625" customWidth="1"/>
    <col min="14" max="16" width="3.42578125" customWidth="1"/>
    <col min="17" max="17" width="6.140625" customWidth="1"/>
    <col min="18" max="22" width="3.42578125" customWidth="1"/>
  </cols>
  <sheetData>
    <row r="1" spans="1:22">
      <c r="A1" s="18"/>
      <c r="B1" s="35" t="s">
        <v>141</v>
      </c>
      <c r="C1" s="35"/>
      <c r="D1" s="1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>
      <c r="A2" s="18"/>
      <c r="B2" s="36" t="s">
        <v>82</v>
      </c>
      <c r="C2" s="35"/>
      <c r="D2" s="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>
      <c r="A3" s="7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</row>
    <row r="4" spans="1:22">
      <c r="A4" s="7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2">
      <c r="A5" s="7">
        <v>109</v>
      </c>
      <c r="B5" s="3" t="s">
        <v>83</v>
      </c>
      <c r="C5" s="5" t="s">
        <v>26</v>
      </c>
      <c r="D5" s="13">
        <f t="shared" ref="D5:L5" si="0">N5/200*150</f>
        <v>6.75</v>
      </c>
      <c r="E5" s="13">
        <f t="shared" si="0"/>
        <v>9.75</v>
      </c>
      <c r="F5" s="13">
        <f t="shared" si="0"/>
        <v>24.75</v>
      </c>
      <c r="G5" s="13">
        <f t="shared" si="0"/>
        <v>155.54999999999998</v>
      </c>
      <c r="H5" s="13">
        <f t="shared" si="0"/>
        <v>0.22500000000000001</v>
      </c>
      <c r="I5" s="13">
        <f t="shared" si="0"/>
        <v>8.2500000000000004E-2</v>
      </c>
      <c r="J5" s="13">
        <f t="shared" si="0"/>
        <v>7.4999999999999997E-2</v>
      </c>
      <c r="K5" s="13">
        <f t="shared" si="0"/>
        <v>162</v>
      </c>
      <c r="L5" s="13">
        <f t="shared" si="0"/>
        <v>0.75</v>
      </c>
      <c r="M5" s="5" t="s">
        <v>39</v>
      </c>
      <c r="N5" s="13">
        <v>9</v>
      </c>
      <c r="O5" s="13">
        <v>13</v>
      </c>
      <c r="P5" s="13">
        <v>33</v>
      </c>
      <c r="Q5" s="13">
        <v>207.4</v>
      </c>
      <c r="R5" s="13">
        <v>0.3</v>
      </c>
      <c r="S5" s="13">
        <v>0.11</v>
      </c>
      <c r="T5" s="13">
        <v>0.1</v>
      </c>
      <c r="U5" s="13">
        <v>216</v>
      </c>
      <c r="V5" s="13">
        <v>1</v>
      </c>
    </row>
    <row r="6" spans="1:22">
      <c r="A6" s="7">
        <v>269</v>
      </c>
      <c r="B6" s="3" t="s">
        <v>63</v>
      </c>
      <c r="C6" s="5">
        <v>150</v>
      </c>
      <c r="D6" s="13">
        <f t="shared" ref="D6:L6" si="1">N6/180*150</f>
        <v>3.166666666666667</v>
      </c>
      <c r="E6" s="13">
        <f t="shared" si="1"/>
        <v>3</v>
      </c>
      <c r="F6" s="13">
        <f t="shared" si="1"/>
        <v>11.416666666666666</v>
      </c>
      <c r="G6" s="13">
        <f t="shared" si="1"/>
        <v>85.75</v>
      </c>
      <c r="H6" s="13">
        <f t="shared" si="1"/>
        <v>0.16666666666666666</v>
      </c>
      <c r="I6" s="13">
        <f t="shared" si="1"/>
        <v>0</v>
      </c>
      <c r="J6" s="13">
        <f t="shared" si="1"/>
        <v>8.3333333333333329E-2</v>
      </c>
      <c r="K6" s="13">
        <f t="shared" si="1"/>
        <v>94.5</v>
      </c>
      <c r="L6" s="13">
        <f t="shared" si="1"/>
        <v>0.49999999999999994</v>
      </c>
      <c r="M6" s="5">
        <v>180</v>
      </c>
      <c r="N6" s="13">
        <v>3.8</v>
      </c>
      <c r="O6" s="13">
        <v>3.6</v>
      </c>
      <c r="P6" s="13">
        <v>13.7</v>
      </c>
      <c r="Q6" s="13">
        <v>102.9</v>
      </c>
      <c r="R6" s="13">
        <v>0.2</v>
      </c>
      <c r="S6" s="13">
        <v>0</v>
      </c>
      <c r="T6" s="13">
        <v>0.1</v>
      </c>
      <c r="U6" s="13">
        <v>113.4</v>
      </c>
      <c r="V6" s="13">
        <v>0.6</v>
      </c>
    </row>
    <row r="7" spans="1:22">
      <c r="A7" s="7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5">
        <v>40</v>
      </c>
      <c r="N7" s="16">
        <f>D7*2</f>
        <v>3.2</v>
      </c>
      <c r="O7" s="16">
        <f>E7*2</f>
        <v>0.4</v>
      </c>
      <c r="P7" s="16">
        <f>F7*2</f>
        <v>19.399999999999999</v>
      </c>
      <c r="Q7" s="16">
        <f>G7*2</f>
        <v>94</v>
      </c>
      <c r="R7" s="16">
        <f>H7*2</f>
        <v>0</v>
      </c>
      <c r="S7" s="16">
        <f t="shared" ref="S7:V7" si="2">I7*2</f>
        <v>0</v>
      </c>
      <c r="T7" s="16">
        <f t="shared" si="2"/>
        <v>0</v>
      </c>
      <c r="U7" s="16">
        <f t="shared" si="2"/>
        <v>9.1999999999999993</v>
      </c>
      <c r="V7" s="16">
        <f t="shared" si="2"/>
        <v>0.6</v>
      </c>
    </row>
    <row r="8" spans="1:22">
      <c r="A8" s="7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31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2">
      <c r="A9" s="7"/>
      <c r="B9" s="10" t="s">
        <v>22</v>
      </c>
      <c r="C9" s="5"/>
      <c r="D9" s="22">
        <f t="shared" ref="D9:L9" si="3">SUM(D5:D8)</f>
        <v>11.516666666666667</v>
      </c>
      <c r="E9" s="22">
        <f t="shared" si="3"/>
        <v>17.049999999999997</v>
      </c>
      <c r="F9" s="22">
        <f t="shared" si="3"/>
        <v>45.86666666666666</v>
      </c>
      <c r="G9" s="22">
        <f t="shared" si="3"/>
        <v>325.69999999999993</v>
      </c>
      <c r="H9" s="22">
        <f t="shared" si="3"/>
        <v>0.39166666666666666</v>
      </c>
      <c r="I9" s="22">
        <f t="shared" si="3"/>
        <v>8.2500000000000004E-2</v>
      </c>
      <c r="J9" s="22">
        <f t="shared" si="3"/>
        <v>0.15833333333333333</v>
      </c>
      <c r="K9" s="22">
        <f t="shared" si="3"/>
        <v>261.70000000000005</v>
      </c>
      <c r="L9" s="22">
        <f t="shared" si="3"/>
        <v>1.55</v>
      </c>
      <c r="M9" s="31"/>
      <c r="N9" s="23">
        <f t="shared" ref="N9:V9" si="4">SUM(N5:N8)</f>
        <v>16</v>
      </c>
      <c r="O9" s="23">
        <f t="shared" si="4"/>
        <v>21.1</v>
      </c>
      <c r="P9" s="23">
        <f t="shared" si="4"/>
        <v>66.099999999999994</v>
      </c>
      <c r="Q9" s="23">
        <f t="shared" si="4"/>
        <v>441.7</v>
      </c>
      <c r="R9" s="23">
        <f t="shared" si="4"/>
        <v>0.5</v>
      </c>
      <c r="S9" s="23">
        <f t="shared" si="4"/>
        <v>0.11</v>
      </c>
      <c r="T9" s="23">
        <f t="shared" si="4"/>
        <v>0.2</v>
      </c>
      <c r="U9" s="23">
        <f t="shared" si="4"/>
        <v>339.2</v>
      </c>
      <c r="V9" s="23">
        <f t="shared" si="4"/>
        <v>2.2000000000000002</v>
      </c>
    </row>
    <row r="10" spans="1:22">
      <c r="A10" s="7"/>
      <c r="B10" s="1" t="s">
        <v>21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1"/>
      <c r="N10" s="16"/>
      <c r="O10" s="16"/>
      <c r="P10" s="16"/>
      <c r="Q10" s="16"/>
      <c r="R10" s="16"/>
      <c r="S10" s="16"/>
      <c r="T10" s="16"/>
      <c r="U10" s="16"/>
      <c r="V10" s="16"/>
    </row>
    <row r="11" spans="1:22">
      <c r="A11" s="7">
        <v>89</v>
      </c>
      <c r="B11" s="3" t="s">
        <v>38</v>
      </c>
      <c r="C11" s="5">
        <v>100</v>
      </c>
      <c r="D11" s="13">
        <v>0.4</v>
      </c>
      <c r="E11" s="13">
        <v>0.4</v>
      </c>
      <c r="F11" s="13">
        <v>9.8000000000000007</v>
      </c>
      <c r="G11" s="13">
        <v>45</v>
      </c>
      <c r="H11" s="13">
        <v>11.8</v>
      </c>
      <c r="I11" s="13">
        <v>0</v>
      </c>
      <c r="J11" s="13">
        <v>0</v>
      </c>
      <c r="K11" s="13">
        <v>58.8</v>
      </c>
      <c r="L11" s="13">
        <v>1.3</v>
      </c>
      <c r="M11" s="31">
        <v>100</v>
      </c>
      <c r="N11" s="13">
        <v>0.4</v>
      </c>
      <c r="O11" s="13">
        <v>0.4</v>
      </c>
      <c r="P11" s="13">
        <v>9.8000000000000007</v>
      </c>
      <c r="Q11" s="13">
        <v>45</v>
      </c>
      <c r="R11" s="13">
        <v>11.8</v>
      </c>
      <c r="S11" s="13">
        <v>0</v>
      </c>
      <c r="T11" s="13">
        <v>0</v>
      </c>
      <c r="U11" s="13">
        <v>58.8</v>
      </c>
      <c r="V11" s="13">
        <v>1.3</v>
      </c>
    </row>
    <row r="12" spans="1:22">
      <c r="A12" s="7"/>
      <c r="B12" s="10" t="s">
        <v>22</v>
      </c>
      <c r="C12" s="5"/>
      <c r="D12" s="22">
        <f>D11</f>
        <v>0.4</v>
      </c>
      <c r="E12" s="22">
        <f t="shared" ref="E12:L12" si="5">E11</f>
        <v>0.4</v>
      </c>
      <c r="F12" s="22">
        <f t="shared" si="5"/>
        <v>9.8000000000000007</v>
      </c>
      <c r="G12" s="22">
        <f t="shared" si="5"/>
        <v>45</v>
      </c>
      <c r="H12" s="22">
        <f t="shared" si="5"/>
        <v>11.8</v>
      </c>
      <c r="I12" s="22">
        <f t="shared" si="5"/>
        <v>0</v>
      </c>
      <c r="J12" s="22">
        <f t="shared" si="5"/>
        <v>0</v>
      </c>
      <c r="K12" s="22">
        <f t="shared" si="5"/>
        <v>58.8</v>
      </c>
      <c r="L12" s="22">
        <f t="shared" si="5"/>
        <v>1.3</v>
      </c>
      <c r="M12" s="31"/>
      <c r="N12" s="22">
        <f>N11</f>
        <v>0.4</v>
      </c>
      <c r="O12" s="22">
        <f t="shared" ref="O12:V12" si="6">O11</f>
        <v>0.4</v>
      </c>
      <c r="P12" s="22">
        <f t="shared" si="6"/>
        <v>9.8000000000000007</v>
      </c>
      <c r="Q12" s="22">
        <f t="shared" si="6"/>
        <v>45</v>
      </c>
      <c r="R12" s="22">
        <f t="shared" si="6"/>
        <v>11.8</v>
      </c>
      <c r="S12" s="22">
        <f t="shared" si="6"/>
        <v>0</v>
      </c>
      <c r="T12" s="22">
        <f t="shared" si="6"/>
        <v>0</v>
      </c>
      <c r="U12" s="22">
        <f t="shared" si="6"/>
        <v>58.8</v>
      </c>
      <c r="V12" s="22">
        <f t="shared" si="6"/>
        <v>1.3</v>
      </c>
    </row>
    <row r="13" spans="1:22">
      <c r="A13" s="7"/>
      <c r="B13" s="6" t="s">
        <v>11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32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2.5" customHeight="1">
      <c r="A14" s="7">
        <v>11</v>
      </c>
      <c r="B14" s="44" t="s">
        <v>155</v>
      </c>
      <c r="C14" s="5">
        <v>40</v>
      </c>
      <c r="D14" s="13">
        <v>0.36</v>
      </c>
      <c r="E14" s="13">
        <v>2</v>
      </c>
      <c r="F14" s="13">
        <v>3.3</v>
      </c>
      <c r="G14" s="13">
        <v>50</v>
      </c>
      <c r="H14" s="13">
        <v>6.8</v>
      </c>
      <c r="I14" s="13">
        <v>0</v>
      </c>
      <c r="J14" s="13">
        <v>0</v>
      </c>
      <c r="K14" s="13">
        <v>14</v>
      </c>
      <c r="L14" s="13">
        <v>0.4</v>
      </c>
      <c r="M14" s="31">
        <v>60</v>
      </c>
      <c r="N14" s="13">
        <f>D14/40*60</f>
        <v>0.53999999999999992</v>
      </c>
      <c r="O14" s="13">
        <f>E14/40*60</f>
        <v>3</v>
      </c>
      <c r="P14" s="13">
        <f>F14/40*60</f>
        <v>4.9499999999999993</v>
      </c>
      <c r="Q14" s="13">
        <f>G14/40*60</f>
        <v>75</v>
      </c>
      <c r="R14" s="13">
        <f>H14/40*60</f>
        <v>10.199999999999999</v>
      </c>
      <c r="S14" s="13">
        <f t="shared" ref="S14:V14" si="7">I14/40*60</f>
        <v>0</v>
      </c>
      <c r="T14" s="13">
        <f t="shared" si="7"/>
        <v>0</v>
      </c>
      <c r="U14" s="13">
        <f t="shared" si="7"/>
        <v>21</v>
      </c>
      <c r="V14" s="13">
        <f t="shared" si="7"/>
        <v>0.6</v>
      </c>
    </row>
    <row r="15" spans="1:22">
      <c r="A15" s="7">
        <v>45</v>
      </c>
      <c r="B15" s="7" t="s">
        <v>86</v>
      </c>
      <c r="C15" s="8" t="s">
        <v>87</v>
      </c>
      <c r="D15" s="7">
        <v>4.9000000000000004</v>
      </c>
      <c r="E15" s="7">
        <v>8.5</v>
      </c>
      <c r="F15" s="7">
        <v>14.5</v>
      </c>
      <c r="G15" s="7">
        <v>154.6</v>
      </c>
      <c r="H15" s="7">
        <v>3.1</v>
      </c>
      <c r="I15" s="7">
        <v>0.1</v>
      </c>
      <c r="J15" s="7">
        <v>0.1</v>
      </c>
      <c r="K15" s="7">
        <v>53</v>
      </c>
      <c r="L15" s="7">
        <v>0.8</v>
      </c>
      <c r="M15" s="32" t="s">
        <v>88</v>
      </c>
      <c r="N15" s="7">
        <v>6.1</v>
      </c>
      <c r="O15" s="7">
        <v>11.4</v>
      </c>
      <c r="P15" s="7">
        <v>16.600000000000001</v>
      </c>
      <c r="Q15" s="7">
        <v>193.1</v>
      </c>
      <c r="R15" s="7">
        <v>4</v>
      </c>
      <c r="S15" s="7">
        <v>0</v>
      </c>
      <c r="T15" s="7">
        <v>0</v>
      </c>
      <c r="U15" s="7">
        <v>92</v>
      </c>
      <c r="V15" s="7">
        <v>1.2</v>
      </c>
    </row>
    <row r="16" spans="1:22">
      <c r="A16" s="7">
        <v>194</v>
      </c>
      <c r="B16" s="7" t="s">
        <v>131</v>
      </c>
      <c r="C16" s="8" t="s">
        <v>89</v>
      </c>
      <c r="D16" s="13">
        <f t="shared" ref="D16:L16" si="8">N16/60*50</f>
        <v>7.166666666666667</v>
      </c>
      <c r="E16" s="13">
        <f t="shared" si="8"/>
        <v>7.6666666666666661</v>
      </c>
      <c r="F16" s="13">
        <f t="shared" si="8"/>
        <v>1.8333333333333333</v>
      </c>
      <c r="G16" s="13">
        <f t="shared" si="8"/>
        <v>109.79999999999998</v>
      </c>
      <c r="H16" s="13">
        <f t="shared" si="8"/>
        <v>0.5</v>
      </c>
      <c r="I16" s="13">
        <f t="shared" si="8"/>
        <v>0</v>
      </c>
      <c r="J16" s="13">
        <f t="shared" si="8"/>
        <v>8.3333333333333343E-2</v>
      </c>
      <c r="K16" s="13">
        <f t="shared" si="8"/>
        <v>26.666666666666668</v>
      </c>
      <c r="L16" s="13">
        <f t="shared" si="8"/>
        <v>0.16666666666666669</v>
      </c>
      <c r="M16" s="32" t="s">
        <v>136</v>
      </c>
      <c r="N16" s="13">
        <v>8.6</v>
      </c>
      <c r="O16" s="13">
        <v>9.1999999999999993</v>
      </c>
      <c r="P16" s="13">
        <v>2.2000000000000002</v>
      </c>
      <c r="Q16" s="13">
        <v>131.76</v>
      </c>
      <c r="R16" s="13">
        <v>0.6</v>
      </c>
      <c r="S16" s="13">
        <v>0</v>
      </c>
      <c r="T16" s="13">
        <v>0.1</v>
      </c>
      <c r="U16" s="13">
        <v>32</v>
      </c>
      <c r="V16" s="13">
        <v>0.2</v>
      </c>
    </row>
    <row r="17" spans="1:22" ht="34.5">
      <c r="A17" s="7">
        <v>248</v>
      </c>
      <c r="B17" s="45" t="s">
        <v>156</v>
      </c>
      <c r="C17" s="8">
        <v>80</v>
      </c>
      <c r="D17" s="13">
        <f>N17/100*80</f>
        <v>2.464</v>
      </c>
      <c r="E17" s="13">
        <f>O17/100*80</f>
        <v>3.5999999999999996</v>
      </c>
      <c r="F17" s="13">
        <f>P17/100*80</f>
        <v>5.4</v>
      </c>
      <c r="G17" s="13">
        <v>69.22</v>
      </c>
      <c r="H17" s="13">
        <f>R17/100*80</f>
        <v>3.6640000000000001</v>
      </c>
      <c r="I17" s="13">
        <f>S17/100*80</f>
        <v>6.4000000000000001E-2</v>
      </c>
      <c r="J17" s="13">
        <f>T17/100*80</f>
        <v>6.4000000000000001E-2</v>
      </c>
      <c r="K17" s="13">
        <f>U17/100*80</f>
        <v>46</v>
      </c>
      <c r="L17" s="13">
        <f>V17/100*80</f>
        <v>0.55999999999999994</v>
      </c>
      <c r="M17" s="32">
        <v>100</v>
      </c>
      <c r="N17" s="13">
        <v>3.08</v>
      </c>
      <c r="O17" s="13">
        <v>4.5</v>
      </c>
      <c r="P17" s="13">
        <v>6.75</v>
      </c>
      <c r="Q17" s="13">
        <v>86.53</v>
      </c>
      <c r="R17" s="13">
        <v>4.58</v>
      </c>
      <c r="S17" s="13">
        <v>0.08</v>
      </c>
      <c r="T17" s="13">
        <v>0.08</v>
      </c>
      <c r="U17" s="13">
        <v>57.5</v>
      </c>
      <c r="V17" s="13">
        <v>0.7</v>
      </c>
    </row>
    <row r="18" spans="1:22">
      <c r="A18" s="7">
        <v>280</v>
      </c>
      <c r="B18" s="7" t="s">
        <v>49</v>
      </c>
      <c r="C18" s="8">
        <v>150</v>
      </c>
      <c r="D18" s="13">
        <v>0.6</v>
      </c>
      <c r="E18" s="13">
        <v>0.1</v>
      </c>
      <c r="F18" s="13">
        <v>19.899999999999999</v>
      </c>
      <c r="G18" s="13">
        <v>84.2</v>
      </c>
      <c r="H18" s="13">
        <v>0.1</v>
      </c>
      <c r="I18" s="13">
        <v>0</v>
      </c>
      <c r="J18" s="13">
        <v>0</v>
      </c>
      <c r="K18" s="13">
        <v>26.8</v>
      </c>
      <c r="L18" s="13">
        <v>0.4</v>
      </c>
      <c r="M18" s="33">
        <v>180</v>
      </c>
      <c r="N18" s="13">
        <v>0.7</v>
      </c>
      <c r="O18" s="13">
        <v>0.1</v>
      </c>
      <c r="P18" s="13">
        <v>23.9</v>
      </c>
      <c r="Q18" s="13">
        <v>101</v>
      </c>
      <c r="R18" s="13">
        <v>0.1</v>
      </c>
      <c r="S18" s="13">
        <v>0</v>
      </c>
      <c r="T18" s="13">
        <v>0</v>
      </c>
      <c r="U18" s="13">
        <v>30.6</v>
      </c>
      <c r="V18" s="13">
        <v>0.4</v>
      </c>
    </row>
    <row r="19" spans="1:22">
      <c r="A19" s="7"/>
      <c r="B19" s="7" t="s">
        <v>53</v>
      </c>
      <c r="C19" s="8" t="s">
        <v>12</v>
      </c>
      <c r="D19" s="17">
        <v>2.9</v>
      </c>
      <c r="E19" s="17">
        <v>0.4</v>
      </c>
      <c r="F19" s="17">
        <v>17.600000000000001</v>
      </c>
      <c r="G19" s="17">
        <v>86</v>
      </c>
      <c r="H19" s="17">
        <v>0</v>
      </c>
      <c r="I19" s="17">
        <v>0</v>
      </c>
      <c r="J19" s="17">
        <v>0</v>
      </c>
      <c r="K19" s="17">
        <v>10.4</v>
      </c>
      <c r="L19" s="17">
        <v>0.3</v>
      </c>
      <c r="M19" s="32" t="s">
        <v>12</v>
      </c>
      <c r="N19" s="17">
        <v>2.9</v>
      </c>
      <c r="O19" s="17">
        <v>0.4</v>
      </c>
      <c r="P19" s="17">
        <v>17.600000000000001</v>
      </c>
      <c r="Q19" s="17">
        <v>86</v>
      </c>
      <c r="R19" s="17">
        <v>0</v>
      </c>
      <c r="S19" s="17">
        <v>0</v>
      </c>
      <c r="T19" s="17">
        <v>0</v>
      </c>
      <c r="U19" s="17">
        <v>10.4</v>
      </c>
      <c r="V19" s="17">
        <v>0.3</v>
      </c>
    </row>
    <row r="20" spans="1:22">
      <c r="A20" s="7"/>
      <c r="B20" s="10" t="s">
        <v>22</v>
      </c>
      <c r="C20" s="8"/>
      <c r="D20" s="24">
        <f>SUM(D14:D19)</f>
        <v>18.390666666666668</v>
      </c>
      <c r="E20" s="24">
        <f t="shared" ref="E20:L20" si="9">SUM(E14:E19)</f>
        <v>22.266666666666666</v>
      </c>
      <c r="F20" s="24">
        <f t="shared" si="9"/>
        <v>62.533333333333331</v>
      </c>
      <c r="G20" s="24">
        <f t="shared" si="9"/>
        <v>553.81999999999994</v>
      </c>
      <c r="H20" s="24">
        <f t="shared" si="9"/>
        <v>14.164</v>
      </c>
      <c r="I20" s="24">
        <f t="shared" si="9"/>
        <v>0.16400000000000001</v>
      </c>
      <c r="J20" s="24">
        <f t="shared" si="9"/>
        <v>0.24733333333333335</v>
      </c>
      <c r="K20" s="24">
        <f t="shared" si="9"/>
        <v>176.8666666666667</v>
      </c>
      <c r="L20" s="24">
        <f t="shared" si="9"/>
        <v>2.6266666666666665</v>
      </c>
      <c r="M20" s="32"/>
      <c r="N20" s="25">
        <f>SUM(N14:N19)</f>
        <v>21.919999999999998</v>
      </c>
      <c r="O20" s="25">
        <f t="shared" ref="O20:V20" si="10">SUM(O14:O19)</f>
        <v>28.6</v>
      </c>
      <c r="P20" s="25">
        <f t="shared" si="10"/>
        <v>72</v>
      </c>
      <c r="Q20" s="25">
        <f t="shared" si="10"/>
        <v>673.39</v>
      </c>
      <c r="R20" s="25">
        <f t="shared" si="10"/>
        <v>19.48</v>
      </c>
      <c r="S20" s="25">
        <f t="shared" si="10"/>
        <v>0.08</v>
      </c>
      <c r="T20" s="25">
        <f t="shared" si="10"/>
        <v>0.18</v>
      </c>
      <c r="U20" s="25">
        <f t="shared" si="10"/>
        <v>243.5</v>
      </c>
      <c r="V20" s="25">
        <f t="shared" si="10"/>
        <v>3.3999999999999995</v>
      </c>
    </row>
    <row r="21" spans="1:22">
      <c r="A21" s="7"/>
      <c r="B21" s="9" t="s">
        <v>23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32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7">
        <v>330</v>
      </c>
      <c r="B22" s="7" t="s">
        <v>90</v>
      </c>
      <c r="C22" s="8">
        <v>50</v>
      </c>
      <c r="D22" s="13">
        <f t="shared" ref="D22:L22" si="11">N22/70*50</f>
        <v>6.2142857142857135</v>
      </c>
      <c r="E22" s="13">
        <f t="shared" si="11"/>
        <v>6.7857142857142856</v>
      </c>
      <c r="F22" s="13">
        <f t="shared" si="11"/>
        <v>14.642857142857144</v>
      </c>
      <c r="G22" s="13">
        <f t="shared" si="11"/>
        <v>150.92857142857144</v>
      </c>
      <c r="H22" s="13">
        <f t="shared" si="11"/>
        <v>7.1428571428571425E-2</v>
      </c>
      <c r="I22" s="13">
        <f t="shared" si="11"/>
        <v>0</v>
      </c>
      <c r="J22" s="13">
        <f t="shared" si="11"/>
        <v>7.1428571428571425E-2</v>
      </c>
      <c r="K22" s="13">
        <f t="shared" si="11"/>
        <v>105.14285714285714</v>
      </c>
      <c r="L22" s="13">
        <f t="shared" si="11"/>
        <v>0.2142857142857143</v>
      </c>
      <c r="M22" s="32">
        <v>70</v>
      </c>
      <c r="N22" s="13">
        <v>8.6999999999999993</v>
      </c>
      <c r="O22" s="13">
        <v>9.5</v>
      </c>
      <c r="P22" s="13">
        <v>20.5</v>
      </c>
      <c r="Q22" s="13">
        <v>211.3</v>
      </c>
      <c r="R22" s="13">
        <v>0.1</v>
      </c>
      <c r="S22" s="13">
        <v>0</v>
      </c>
      <c r="T22" s="13">
        <v>0.1</v>
      </c>
      <c r="U22" s="13">
        <v>147.19999999999999</v>
      </c>
      <c r="V22" s="13">
        <v>0.3</v>
      </c>
    </row>
    <row r="23" spans="1:22">
      <c r="A23" s="7">
        <v>276</v>
      </c>
      <c r="B23" s="7" t="s">
        <v>170</v>
      </c>
      <c r="C23" s="8">
        <v>150</v>
      </c>
      <c r="D23" s="13">
        <v>0.1</v>
      </c>
      <c r="E23" s="13">
        <v>0</v>
      </c>
      <c r="F23" s="13">
        <v>13.3</v>
      </c>
      <c r="G23" s="13">
        <v>55.3</v>
      </c>
      <c r="H23" s="13">
        <v>0.6</v>
      </c>
      <c r="I23" s="13">
        <v>0</v>
      </c>
      <c r="J23" s="13">
        <v>0</v>
      </c>
      <c r="K23" s="13">
        <v>11.4</v>
      </c>
      <c r="L23" s="13">
        <v>0.1</v>
      </c>
      <c r="M23" s="32">
        <v>180</v>
      </c>
      <c r="N23" s="13">
        <v>0.1</v>
      </c>
      <c r="O23" s="13">
        <v>0</v>
      </c>
      <c r="P23" s="13">
        <v>15.9</v>
      </c>
      <c r="Q23" s="13">
        <v>66.3</v>
      </c>
      <c r="R23" s="13">
        <v>0.8</v>
      </c>
      <c r="S23" s="13">
        <v>0</v>
      </c>
      <c r="T23" s="13">
        <v>0</v>
      </c>
      <c r="U23" s="13">
        <v>13</v>
      </c>
      <c r="V23" s="13">
        <v>0.1</v>
      </c>
    </row>
    <row r="24" spans="1:22">
      <c r="A24" s="7"/>
      <c r="B24" s="10" t="s">
        <v>22</v>
      </c>
      <c r="C24" s="8"/>
      <c r="D24" s="26">
        <f>SUM(D22:D23)</f>
        <v>6.3142857142857132</v>
      </c>
      <c r="E24" s="26">
        <f t="shared" ref="E24:L24" si="12">SUM(E22:E23)</f>
        <v>6.7857142857142856</v>
      </c>
      <c r="F24" s="26">
        <f t="shared" si="12"/>
        <v>27.942857142857143</v>
      </c>
      <c r="G24" s="26">
        <f t="shared" si="12"/>
        <v>206.22857142857146</v>
      </c>
      <c r="H24" s="26">
        <f t="shared" si="12"/>
        <v>0.67142857142857137</v>
      </c>
      <c r="I24" s="26">
        <f t="shared" si="12"/>
        <v>0</v>
      </c>
      <c r="J24" s="26">
        <f t="shared" si="12"/>
        <v>7.1428571428571425E-2</v>
      </c>
      <c r="K24" s="26">
        <f t="shared" si="12"/>
        <v>116.54285714285714</v>
      </c>
      <c r="L24" s="26">
        <f t="shared" si="12"/>
        <v>0.31428571428571428</v>
      </c>
      <c r="M24" s="32"/>
      <c r="N24" s="25">
        <f>SUM(N22:N23)</f>
        <v>8.7999999999999989</v>
      </c>
      <c r="O24" s="25">
        <f t="shared" ref="O24:V24" si="13">SUM(O22:O23)</f>
        <v>9.5</v>
      </c>
      <c r="P24" s="25">
        <f t="shared" si="13"/>
        <v>36.4</v>
      </c>
      <c r="Q24" s="25">
        <f t="shared" si="13"/>
        <v>277.60000000000002</v>
      </c>
      <c r="R24" s="25">
        <f t="shared" si="13"/>
        <v>0.9</v>
      </c>
      <c r="S24" s="25">
        <f t="shared" si="13"/>
        <v>0</v>
      </c>
      <c r="T24" s="25">
        <f t="shared" si="13"/>
        <v>0.1</v>
      </c>
      <c r="U24" s="25">
        <f t="shared" si="13"/>
        <v>160.19999999999999</v>
      </c>
      <c r="V24" s="25">
        <f t="shared" si="13"/>
        <v>0.4</v>
      </c>
    </row>
    <row r="25" spans="1:22">
      <c r="A25" s="7"/>
      <c r="B25" s="10" t="s">
        <v>24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32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23.25">
      <c r="A26" s="7">
        <v>18</v>
      </c>
      <c r="B26" s="45" t="s">
        <v>157</v>
      </c>
      <c r="C26" s="8">
        <v>60</v>
      </c>
      <c r="D26" s="13">
        <v>0.6</v>
      </c>
      <c r="E26" s="13">
        <v>0.3</v>
      </c>
      <c r="F26" s="13">
        <v>2.7</v>
      </c>
      <c r="G26" s="13">
        <v>39.479999999999997</v>
      </c>
      <c r="H26" s="13">
        <v>11</v>
      </c>
      <c r="I26" s="13">
        <v>0</v>
      </c>
      <c r="J26" s="13">
        <v>0</v>
      </c>
      <c r="K26" s="13">
        <v>18</v>
      </c>
      <c r="L26" s="13">
        <v>0.5</v>
      </c>
      <c r="M26" s="8">
        <v>60</v>
      </c>
      <c r="N26" s="13">
        <v>0.6</v>
      </c>
      <c r="O26" s="13">
        <v>0.3</v>
      </c>
      <c r="P26" s="13">
        <v>2.7</v>
      </c>
      <c r="Q26" s="13">
        <v>39.479999999999997</v>
      </c>
      <c r="R26" s="13">
        <v>11</v>
      </c>
      <c r="S26" s="13">
        <v>0</v>
      </c>
      <c r="T26" s="13">
        <v>0</v>
      </c>
      <c r="U26" s="13">
        <v>18</v>
      </c>
      <c r="V26" s="13">
        <v>0.5</v>
      </c>
    </row>
    <row r="27" spans="1:22">
      <c r="A27" s="7">
        <v>169</v>
      </c>
      <c r="B27" s="7" t="s">
        <v>91</v>
      </c>
      <c r="C27" s="19" t="s">
        <v>176</v>
      </c>
      <c r="D27" s="13">
        <v>9.8000000000000007</v>
      </c>
      <c r="E27" s="13">
        <v>8.1999999999999993</v>
      </c>
      <c r="F27" s="13">
        <v>12.7</v>
      </c>
      <c r="G27" s="13">
        <v>224</v>
      </c>
      <c r="H27" s="13">
        <v>1.5</v>
      </c>
      <c r="I27" s="13">
        <v>0.1</v>
      </c>
      <c r="J27" s="13">
        <v>0.1</v>
      </c>
      <c r="K27" s="13">
        <v>83.2</v>
      </c>
      <c r="L27" s="13">
        <v>0.4</v>
      </c>
      <c r="M27" s="32" t="s">
        <v>92</v>
      </c>
      <c r="N27" s="13">
        <f>D27/120*170</f>
        <v>13.883333333333335</v>
      </c>
      <c r="O27" s="13">
        <f>E27/120*170</f>
        <v>11.616666666666665</v>
      </c>
      <c r="P27" s="13">
        <f>F27/120*170</f>
        <v>17.991666666666664</v>
      </c>
      <c r="Q27" s="13">
        <v>272</v>
      </c>
      <c r="R27" s="13">
        <f>H27/120*170</f>
        <v>2.125</v>
      </c>
      <c r="S27" s="13">
        <f t="shared" ref="S27:V27" si="14">I27/120*170</f>
        <v>0.14166666666666666</v>
      </c>
      <c r="T27" s="13">
        <f t="shared" si="14"/>
        <v>0.14166666666666666</v>
      </c>
      <c r="U27" s="13">
        <f t="shared" si="14"/>
        <v>117.86666666666667</v>
      </c>
      <c r="V27" s="13">
        <f t="shared" si="14"/>
        <v>0.56666666666666665</v>
      </c>
    </row>
    <row r="28" spans="1:22">
      <c r="A28" s="7">
        <v>294</v>
      </c>
      <c r="B28" s="7" t="s">
        <v>43</v>
      </c>
      <c r="C28" s="8" t="s">
        <v>44</v>
      </c>
      <c r="D28" s="7">
        <v>0.1</v>
      </c>
      <c r="E28" s="7">
        <v>0</v>
      </c>
      <c r="F28" s="7">
        <v>5.2</v>
      </c>
      <c r="G28" s="7">
        <v>22.4</v>
      </c>
      <c r="H28" s="7">
        <v>0.8</v>
      </c>
      <c r="I28" s="7">
        <v>0</v>
      </c>
      <c r="J28" s="7">
        <v>0</v>
      </c>
      <c r="K28" s="7">
        <v>9.8000000000000007</v>
      </c>
      <c r="L28" s="7">
        <v>0</v>
      </c>
      <c r="M28" s="32" t="s">
        <v>46</v>
      </c>
      <c r="N28" s="13">
        <f>D28/150*180</f>
        <v>0.12000000000000001</v>
      </c>
      <c r="O28" s="13">
        <f>E28/150*180</f>
        <v>0</v>
      </c>
      <c r="P28" s="13">
        <f>F28/150*180</f>
        <v>6.2399999999999993</v>
      </c>
      <c r="Q28" s="13">
        <f>G28/150*180</f>
        <v>26.879999999999995</v>
      </c>
      <c r="R28" s="13">
        <f>H28/150*180</f>
        <v>0.96000000000000008</v>
      </c>
      <c r="S28" s="13">
        <f t="shared" ref="S28:V28" si="15">I28/150*180</f>
        <v>0</v>
      </c>
      <c r="T28" s="13">
        <f t="shared" si="15"/>
        <v>0</v>
      </c>
      <c r="U28" s="13">
        <f t="shared" si="15"/>
        <v>11.760000000000002</v>
      </c>
      <c r="V28" s="13">
        <f t="shared" si="15"/>
        <v>0</v>
      </c>
    </row>
    <row r="29" spans="1:22">
      <c r="A29" s="7"/>
      <c r="B29" s="7" t="s">
        <v>53</v>
      </c>
      <c r="C29" s="20" t="s">
        <v>48</v>
      </c>
      <c r="D29" s="7">
        <v>2.1</v>
      </c>
      <c r="E29" s="7">
        <v>0.3</v>
      </c>
      <c r="F29" s="7">
        <v>14.8</v>
      </c>
      <c r="G29" s="7">
        <v>63.1</v>
      </c>
      <c r="H29" s="7">
        <v>0</v>
      </c>
      <c r="I29" s="7">
        <v>0</v>
      </c>
      <c r="J29" s="7">
        <v>0</v>
      </c>
      <c r="K29" s="7">
        <v>8.1</v>
      </c>
      <c r="L29" s="7">
        <v>0.7</v>
      </c>
      <c r="M29" s="32" t="s">
        <v>12</v>
      </c>
      <c r="N29" s="17">
        <v>2.9</v>
      </c>
      <c r="O29" s="17">
        <v>0.4</v>
      </c>
      <c r="P29" s="17">
        <v>17.600000000000001</v>
      </c>
      <c r="Q29" s="17">
        <v>86</v>
      </c>
      <c r="R29" s="17">
        <v>0</v>
      </c>
      <c r="S29" s="17">
        <v>0</v>
      </c>
      <c r="T29" s="17">
        <v>0</v>
      </c>
      <c r="U29" s="17">
        <v>10.4</v>
      </c>
      <c r="V29" s="17">
        <v>0.3</v>
      </c>
    </row>
    <row r="30" spans="1:22">
      <c r="A30" s="7"/>
      <c r="B30" s="10" t="s">
        <v>22</v>
      </c>
      <c r="C30" s="8"/>
      <c r="D30" s="26">
        <f>SUM(D26:D29)</f>
        <v>12.6</v>
      </c>
      <c r="E30" s="26">
        <f t="shared" ref="E30:L30" si="16">SUM(E26:E29)</f>
        <v>8.8000000000000007</v>
      </c>
      <c r="F30" s="26">
        <f t="shared" si="16"/>
        <v>35.4</v>
      </c>
      <c r="G30" s="26">
        <f t="shared" si="16"/>
        <v>348.98</v>
      </c>
      <c r="H30" s="26">
        <f t="shared" si="16"/>
        <v>13.3</v>
      </c>
      <c r="I30" s="26">
        <f t="shared" si="16"/>
        <v>0.1</v>
      </c>
      <c r="J30" s="26">
        <f t="shared" si="16"/>
        <v>0.1</v>
      </c>
      <c r="K30" s="26">
        <f t="shared" si="16"/>
        <v>119.1</v>
      </c>
      <c r="L30" s="26">
        <f t="shared" si="16"/>
        <v>1.6</v>
      </c>
      <c r="M30" s="32"/>
      <c r="N30" s="25">
        <f>SUM(N26:N29)</f>
        <v>17.503333333333334</v>
      </c>
      <c r="O30" s="25">
        <f t="shared" ref="O30:V30" si="17">SUM(O26:O29)</f>
        <v>12.316666666666666</v>
      </c>
      <c r="P30" s="25">
        <f t="shared" si="17"/>
        <v>44.531666666666666</v>
      </c>
      <c r="Q30" s="25">
        <f t="shared" si="17"/>
        <v>424.36</v>
      </c>
      <c r="R30" s="25">
        <f t="shared" si="17"/>
        <v>14.085000000000001</v>
      </c>
      <c r="S30" s="25">
        <f t="shared" si="17"/>
        <v>0.14166666666666666</v>
      </c>
      <c r="T30" s="25">
        <f t="shared" si="17"/>
        <v>0.14166666666666666</v>
      </c>
      <c r="U30" s="25">
        <f t="shared" si="17"/>
        <v>158.02666666666667</v>
      </c>
      <c r="V30" s="25">
        <f t="shared" si="17"/>
        <v>1.3666666666666667</v>
      </c>
    </row>
    <row r="31" spans="1:22">
      <c r="A31" s="7"/>
      <c r="B31" s="1" t="s">
        <v>25</v>
      </c>
      <c r="C31" s="8"/>
      <c r="D31" s="7">
        <f t="shared" ref="D31:L31" si="18">D9+D12+D20+D24+D30</f>
        <v>49.22161904761905</v>
      </c>
      <c r="E31" s="7">
        <f t="shared" si="18"/>
        <v>55.302380952380943</v>
      </c>
      <c r="F31" s="7">
        <f t="shared" si="18"/>
        <v>181.54285714285714</v>
      </c>
      <c r="G31" s="7">
        <f t="shared" si="18"/>
        <v>1479.7285714285713</v>
      </c>
      <c r="H31" s="7">
        <f t="shared" si="18"/>
        <v>40.327095238095239</v>
      </c>
      <c r="I31" s="7">
        <f t="shared" si="18"/>
        <v>0.34650000000000003</v>
      </c>
      <c r="J31" s="7">
        <f t="shared" si="18"/>
        <v>0.57709523809523811</v>
      </c>
      <c r="K31" s="7">
        <f t="shared" si="18"/>
        <v>733.00952380952401</v>
      </c>
      <c r="L31" s="7">
        <f t="shared" si="18"/>
        <v>7.3909523809523812</v>
      </c>
      <c r="M31" s="32"/>
      <c r="N31" s="17">
        <f t="shared" ref="N31:V31" si="19">N9+N12+N20+N24+N30</f>
        <v>64.623333333333321</v>
      </c>
      <c r="O31" s="17">
        <f t="shared" si="19"/>
        <v>71.916666666666671</v>
      </c>
      <c r="P31" s="17">
        <f t="shared" si="19"/>
        <v>228.83166666666665</v>
      </c>
      <c r="Q31" s="17">
        <f t="shared" si="19"/>
        <v>1862.0500000000002</v>
      </c>
      <c r="R31" s="17">
        <f t="shared" si="19"/>
        <v>46.765000000000001</v>
      </c>
      <c r="S31" s="17">
        <f t="shared" si="19"/>
        <v>0.33166666666666667</v>
      </c>
      <c r="T31" s="17">
        <f t="shared" si="19"/>
        <v>0.62166666666666659</v>
      </c>
      <c r="U31" s="17">
        <f t="shared" si="19"/>
        <v>959.72666666666669</v>
      </c>
      <c r="V31" s="17">
        <f t="shared" si="19"/>
        <v>8.6666666666666661</v>
      </c>
    </row>
    <row r="33" spans="14:22">
      <c r="N33" s="11"/>
      <c r="O33" s="11"/>
      <c r="P33" s="11"/>
      <c r="Q33" s="11"/>
      <c r="R33" s="11"/>
      <c r="S33" s="11"/>
      <c r="T33" s="11"/>
      <c r="U33" s="11"/>
      <c r="V33" s="11"/>
    </row>
  </sheetData>
  <mergeCells count="6">
    <mergeCell ref="U3:V3"/>
    <mergeCell ref="D3:G3"/>
    <mergeCell ref="H3:J3"/>
    <mergeCell ref="K3:L3"/>
    <mergeCell ref="N3:Q3"/>
    <mergeCell ref="R3:T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opLeftCell="A4" workbookViewId="0">
      <selection activeCell="W12" sqref="W12"/>
    </sheetView>
  </sheetViews>
  <sheetFormatPr defaultRowHeight="15"/>
  <cols>
    <col min="1" max="1" width="4.42578125" customWidth="1"/>
    <col min="2" max="2" width="34.140625" customWidth="1"/>
    <col min="3" max="3" width="6" customWidth="1"/>
    <col min="4" max="6" width="3.42578125" customWidth="1"/>
    <col min="7" max="7" width="6.140625" customWidth="1"/>
    <col min="8" max="12" width="3.42578125" customWidth="1"/>
    <col min="13" max="13" width="6.140625" customWidth="1"/>
    <col min="14" max="16" width="3.42578125" customWidth="1"/>
    <col min="17" max="17" width="6.140625" customWidth="1"/>
    <col min="18" max="22" width="3.42578125" customWidth="1"/>
  </cols>
  <sheetData>
    <row r="1" spans="1:22">
      <c r="A1" s="18"/>
      <c r="B1" s="35" t="s">
        <v>141</v>
      </c>
      <c r="C1" s="35"/>
      <c r="D1" s="1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>
      <c r="A2" s="18"/>
      <c r="B2" s="36" t="s">
        <v>93</v>
      </c>
      <c r="C2" s="35"/>
      <c r="D2" s="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>
      <c r="A3" s="7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</row>
    <row r="4" spans="1:22">
      <c r="A4" s="7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2">
      <c r="A5" s="7">
        <v>115</v>
      </c>
      <c r="B5" s="3" t="s">
        <v>94</v>
      </c>
      <c r="C5" s="5" t="s">
        <v>26</v>
      </c>
      <c r="D5" s="13">
        <v>3.8</v>
      </c>
      <c r="E5" s="13">
        <v>5</v>
      </c>
      <c r="F5" s="13">
        <v>24</v>
      </c>
      <c r="G5" s="13">
        <v>157.6</v>
      </c>
      <c r="H5" s="13">
        <f>R5/200*150</f>
        <v>0.21000000000000002</v>
      </c>
      <c r="I5" s="13">
        <v>0.1</v>
      </c>
      <c r="J5" s="13">
        <v>0.1</v>
      </c>
      <c r="K5" s="13">
        <v>88</v>
      </c>
      <c r="L5" s="13">
        <v>0.6</v>
      </c>
      <c r="M5" s="5" t="s">
        <v>39</v>
      </c>
      <c r="N5" s="13">
        <f>D5/150*200</f>
        <v>5.0666666666666664</v>
      </c>
      <c r="O5" s="13">
        <f>E5/150*200</f>
        <v>6.666666666666667</v>
      </c>
      <c r="P5" s="13">
        <f>F5/150*200</f>
        <v>32</v>
      </c>
      <c r="Q5" s="13">
        <f>G5/150*200</f>
        <v>210.13333333333333</v>
      </c>
      <c r="R5" s="13">
        <v>0.28000000000000003</v>
      </c>
      <c r="S5" s="13">
        <f>I5/150*200</f>
        <v>0.13333333333333336</v>
      </c>
      <c r="T5" s="13">
        <f>J5/150*200</f>
        <v>0.13333333333333336</v>
      </c>
      <c r="U5" s="13">
        <v>117</v>
      </c>
      <c r="V5" s="13">
        <v>0.8</v>
      </c>
    </row>
    <row r="6" spans="1:22">
      <c r="A6" s="7">
        <v>287</v>
      </c>
      <c r="B6" s="3" t="s">
        <v>85</v>
      </c>
      <c r="C6" s="5">
        <v>150</v>
      </c>
      <c r="D6" s="13">
        <v>1.05</v>
      </c>
      <c r="E6" s="13">
        <v>1.2</v>
      </c>
      <c r="F6" s="13">
        <v>13</v>
      </c>
      <c r="G6" s="13">
        <v>67</v>
      </c>
      <c r="H6" s="13">
        <v>2.9</v>
      </c>
      <c r="I6" s="13">
        <v>0.2</v>
      </c>
      <c r="J6" s="13">
        <v>0.1</v>
      </c>
      <c r="K6" s="13">
        <v>128.30000000000001</v>
      </c>
      <c r="L6" s="13">
        <v>0.1</v>
      </c>
      <c r="M6" s="5">
        <v>180</v>
      </c>
      <c r="N6" s="13">
        <f>D6/150*180</f>
        <v>1.26</v>
      </c>
      <c r="O6" s="13">
        <f>E6/150*180</f>
        <v>1.44</v>
      </c>
      <c r="P6" s="13">
        <f>F6/150*180</f>
        <v>15.600000000000001</v>
      </c>
      <c r="Q6" s="13">
        <f>G6/150*180</f>
        <v>80.399999999999991</v>
      </c>
      <c r="R6" s="13">
        <f>H6/150*180</f>
        <v>3.48</v>
      </c>
      <c r="S6" s="13">
        <f t="shared" ref="S6:V6" si="0">I6/150*180</f>
        <v>0.24000000000000002</v>
      </c>
      <c r="T6" s="13">
        <f t="shared" si="0"/>
        <v>0.12000000000000001</v>
      </c>
      <c r="U6" s="13">
        <f t="shared" si="0"/>
        <v>153.96</v>
      </c>
      <c r="V6" s="13">
        <f t="shared" si="0"/>
        <v>0.12000000000000001</v>
      </c>
    </row>
    <row r="7" spans="1:22">
      <c r="A7" s="7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31">
        <v>40</v>
      </c>
      <c r="N7" s="16">
        <f>D7*2</f>
        <v>3.2</v>
      </c>
      <c r="O7" s="16">
        <f>E7*2</f>
        <v>0.4</v>
      </c>
      <c r="P7" s="16">
        <f>F7*2</f>
        <v>19.399999999999999</v>
      </c>
      <c r="Q7" s="16">
        <f>G7*2</f>
        <v>94</v>
      </c>
      <c r="R7" s="16">
        <f>H7*2</f>
        <v>0</v>
      </c>
      <c r="S7" s="16">
        <f t="shared" ref="S7:V7" si="1">I7*2</f>
        <v>0</v>
      </c>
      <c r="T7" s="16">
        <f t="shared" si="1"/>
        <v>0</v>
      </c>
      <c r="U7" s="16">
        <f t="shared" si="1"/>
        <v>9.1999999999999993</v>
      </c>
      <c r="V7" s="16">
        <f t="shared" si="1"/>
        <v>0.6</v>
      </c>
    </row>
    <row r="8" spans="1:22">
      <c r="A8" s="7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31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2">
      <c r="A9" s="7"/>
      <c r="B9" s="10" t="s">
        <v>22</v>
      </c>
      <c r="C9" s="5"/>
      <c r="D9" s="22">
        <f t="shared" ref="D9:L9" si="2">SUM(D5:D8)</f>
        <v>6.4499999999999993</v>
      </c>
      <c r="E9" s="22">
        <f t="shared" si="2"/>
        <v>10.5</v>
      </c>
      <c r="F9" s="22">
        <f t="shared" si="2"/>
        <v>46.7</v>
      </c>
      <c r="G9" s="22">
        <f t="shared" si="2"/>
        <v>309</v>
      </c>
      <c r="H9" s="22">
        <f t="shared" si="2"/>
        <v>3.11</v>
      </c>
      <c r="I9" s="22">
        <f t="shared" si="2"/>
        <v>0.30000000000000004</v>
      </c>
      <c r="J9" s="22">
        <f t="shared" si="2"/>
        <v>0.2</v>
      </c>
      <c r="K9" s="22">
        <f t="shared" si="2"/>
        <v>221.5</v>
      </c>
      <c r="L9" s="22">
        <f t="shared" si="2"/>
        <v>1</v>
      </c>
      <c r="M9" s="31"/>
      <c r="N9" s="23">
        <f t="shared" ref="N9:V9" si="3">SUM(N5:N8)</f>
        <v>9.5266666666666673</v>
      </c>
      <c r="O9" s="23">
        <f t="shared" si="3"/>
        <v>12.606666666666667</v>
      </c>
      <c r="P9" s="23">
        <f t="shared" si="3"/>
        <v>67</v>
      </c>
      <c r="Q9" s="23">
        <f t="shared" si="3"/>
        <v>421.93333333333328</v>
      </c>
      <c r="R9" s="23">
        <f t="shared" si="3"/>
        <v>3.76</v>
      </c>
      <c r="S9" s="23">
        <f t="shared" si="3"/>
        <v>0.37333333333333341</v>
      </c>
      <c r="T9" s="23">
        <f t="shared" si="3"/>
        <v>0.25333333333333335</v>
      </c>
      <c r="U9" s="23">
        <f t="shared" si="3"/>
        <v>280.76000000000005</v>
      </c>
      <c r="V9" s="23">
        <f t="shared" si="3"/>
        <v>1.52</v>
      </c>
    </row>
    <row r="10" spans="1:22">
      <c r="A10" s="7"/>
      <c r="B10" s="1" t="s">
        <v>21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1"/>
      <c r="N10" s="16"/>
      <c r="O10" s="16"/>
      <c r="P10" s="16"/>
      <c r="Q10" s="16"/>
      <c r="R10" s="16"/>
      <c r="S10" s="16"/>
      <c r="T10" s="16"/>
      <c r="U10" s="16"/>
      <c r="V10" s="16"/>
    </row>
    <row r="11" spans="1:22">
      <c r="A11" s="7">
        <v>89</v>
      </c>
      <c r="B11" s="3" t="s">
        <v>38</v>
      </c>
      <c r="C11" s="5">
        <v>100</v>
      </c>
      <c r="D11" s="13">
        <v>0.4</v>
      </c>
      <c r="E11" s="13">
        <v>0.4</v>
      </c>
      <c r="F11" s="13">
        <v>9.8000000000000007</v>
      </c>
      <c r="G11" s="13">
        <v>45</v>
      </c>
      <c r="H11" s="13">
        <v>11.8</v>
      </c>
      <c r="I11" s="13">
        <v>0</v>
      </c>
      <c r="J11" s="13">
        <v>0</v>
      </c>
      <c r="K11" s="13">
        <v>58.8</v>
      </c>
      <c r="L11" s="13">
        <v>1.3</v>
      </c>
      <c r="M11" s="31">
        <v>100</v>
      </c>
      <c r="N11" s="13">
        <v>0.4</v>
      </c>
      <c r="O11" s="13">
        <v>0.4</v>
      </c>
      <c r="P11" s="13">
        <v>9.8000000000000007</v>
      </c>
      <c r="Q11" s="13">
        <v>45</v>
      </c>
      <c r="R11" s="13">
        <v>11.8</v>
      </c>
      <c r="S11" s="13">
        <v>0</v>
      </c>
      <c r="T11" s="13">
        <v>0</v>
      </c>
      <c r="U11" s="13">
        <v>58.8</v>
      </c>
      <c r="V11" s="13">
        <v>1.3</v>
      </c>
    </row>
    <row r="12" spans="1:22">
      <c r="A12" s="7"/>
      <c r="B12" s="10" t="s">
        <v>22</v>
      </c>
      <c r="C12" s="5"/>
      <c r="D12" s="22">
        <f>D11</f>
        <v>0.4</v>
      </c>
      <c r="E12" s="22">
        <f t="shared" ref="E12:L12" si="4">E11</f>
        <v>0.4</v>
      </c>
      <c r="F12" s="22">
        <f t="shared" si="4"/>
        <v>9.8000000000000007</v>
      </c>
      <c r="G12" s="22">
        <f t="shared" si="4"/>
        <v>45</v>
      </c>
      <c r="H12" s="22">
        <f t="shared" si="4"/>
        <v>11.8</v>
      </c>
      <c r="I12" s="22">
        <f t="shared" si="4"/>
        <v>0</v>
      </c>
      <c r="J12" s="22">
        <f t="shared" si="4"/>
        <v>0</v>
      </c>
      <c r="K12" s="22">
        <f t="shared" si="4"/>
        <v>58.8</v>
      </c>
      <c r="L12" s="22">
        <f t="shared" si="4"/>
        <v>1.3</v>
      </c>
      <c r="M12" s="31"/>
      <c r="N12" s="22">
        <f>N11</f>
        <v>0.4</v>
      </c>
      <c r="O12" s="22">
        <f t="shared" ref="O12:V12" si="5">O11</f>
        <v>0.4</v>
      </c>
      <c r="P12" s="22">
        <f t="shared" si="5"/>
        <v>9.8000000000000007</v>
      </c>
      <c r="Q12" s="22">
        <f t="shared" si="5"/>
        <v>45</v>
      </c>
      <c r="R12" s="22">
        <f t="shared" si="5"/>
        <v>11.8</v>
      </c>
      <c r="S12" s="22">
        <f t="shared" si="5"/>
        <v>0</v>
      </c>
      <c r="T12" s="22">
        <f t="shared" si="5"/>
        <v>0</v>
      </c>
      <c r="U12" s="22">
        <f t="shared" si="5"/>
        <v>58.8</v>
      </c>
      <c r="V12" s="22">
        <f t="shared" si="5"/>
        <v>1.3</v>
      </c>
    </row>
    <row r="13" spans="1:22">
      <c r="A13" s="7"/>
      <c r="B13" s="6" t="s">
        <v>11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32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3.25">
      <c r="A14" s="7">
        <v>5</v>
      </c>
      <c r="B14" s="44" t="s">
        <v>159</v>
      </c>
      <c r="C14" s="5">
        <v>40</v>
      </c>
      <c r="D14" s="13">
        <f t="shared" ref="D14:L14" si="6">N14/60*40</f>
        <v>0.60000000000000009</v>
      </c>
      <c r="E14" s="13">
        <f t="shared" si="6"/>
        <v>2</v>
      </c>
      <c r="F14" s="13">
        <f t="shared" si="6"/>
        <v>1.8000000000000003</v>
      </c>
      <c r="G14" s="28">
        <f t="shared" si="6"/>
        <v>28.133333333333333</v>
      </c>
      <c r="H14" s="13">
        <f t="shared" si="6"/>
        <v>9.6000000000000014</v>
      </c>
      <c r="I14" s="13">
        <f t="shared" si="6"/>
        <v>0</v>
      </c>
      <c r="J14" s="13">
        <f t="shared" si="6"/>
        <v>0</v>
      </c>
      <c r="K14" s="13">
        <f t="shared" si="6"/>
        <v>13.799999999999999</v>
      </c>
      <c r="L14" s="13">
        <f t="shared" si="6"/>
        <v>0.13333333333333333</v>
      </c>
      <c r="M14" s="31">
        <v>60</v>
      </c>
      <c r="N14" s="13">
        <v>0.9</v>
      </c>
      <c r="O14" s="13">
        <v>3</v>
      </c>
      <c r="P14" s="13">
        <v>2.7</v>
      </c>
      <c r="Q14" s="13">
        <v>42.2</v>
      </c>
      <c r="R14" s="13">
        <v>14.4</v>
      </c>
      <c r="S14" s="13">
        <v>0</v>
      </c>
      <c r="T14" s="13">
        <v>0</v>
      </c>
      <c r="U14" s="13">
        <v>20.7</v>
      </c>
      <c r="V14" s="13">
        <v>0.2</v>
      </c>
    </row>
    <row r="15" spans="1:22">
      <c r="A15" s="7">
        <v>44</v>
      </c>
      <c r="B15" s="7" t="s">
        <v>115</v>
      </c>
      <c r="C15" s="8" t="s">
        <v>26</v>
      </c>
      <c r="D15" s="13">
        <v>1.3</v>
      </c>
      <c r="E15" s="13">
        <v>3.5</v>
      </c>
      <c r="F15" s="13">
        <v>7.55</v>
      </c>
      <c r="G15" s="13">
        <v>79.099999999999994</v>
      </c>
      <c r="H15" s="13">
        <v>2.5</v>
      </c>
      <c r="I15" s="13">
        <v>0</v>
      </c>
      <c r="J15" s="13">
        <v>0</v>
      </c>
      <c r="K15" s="13">
        <v>25.8</v>
      </c>
      <c r="L15" s="13">
        <v>0.5</v>
      </c>
      <c r="M15" s="32" t="s">
        <v>39</v>
      </c>
      <c r="N15" s="7">
        <f>D15/150*200</f>
        <v>1.7333333333333332</v>
      </c>
      <c r="O15" s="7">
        <f>E15/150*200</f>
        <v>4.666666666666667</v>
      </c>
      <c r="P15" s="7">
        <f>F15/150*200</f>
        <v>10.066666666666666</v>
      </c>
      <c r="Q15" s="7">
        <f>G15/150*200</f>
        <v>105.46666666666667</v>
      </c>
      <c r="R15" s="7">
        <f>H15/150*200</f>
        <v>3.3333333333333335</v>
      </c>
      <c r="S15" s="7">
        <f t="shared" ref="S15:V15" si="7">I15/150*200</f>
        <v>0</v>
      </c>
      <c r="T15" s="7">
        <f t="shared" si="7"/>
        <v>0</v>
      </c>
      <c r="U15" s="7">
        <f t="shared" si="7"/>
        <v>34.400000000000006</v>
      </c>
      <c r="V15" s="7">
        <f t="shared" si="7"/>
        <v>0.66666666666666674</v>
      </c>
    </row>
    <row r="16" spans="1:22" ht="23.25">
      <c r="A16" s="7">
        <v>181</v>
      </c>
      <c r="B16" s="45" t="s">
        <v>160</v>
      </c>
      <c r="C16" s="8" t="s">
        <v>137</v>
      </c>
      <c r="D16" s="13">
        <v>13.6</v>
      </c>
      <c r="E16" s="13">
        <v>7.4</v>
      </c>
      <c r="F16" s="13">
        <v>8.65</v>
      </c>
      <c r="G16" s="13">
        <v>170.42</v>
      </c>
      <c r="H16" s="13">
        <v>1.27</v>
      </c>
      <c r="I16" s="13">
        <v>0.1</v>
      </c>
      <c r="J16" s="13">
        <v>0.1</v>
      </c>
      <c r="K16" s="13">
        <v>17.3</v>
      </c>
      <c r="L16" s="13">
        <v>1.6</v>
      </c>
      <c r="M16" s="32" t="s">
        <v>138</v>
      </c>
      <c r="N16" s="13">
        <f>D16/150*200</f>
        <v>18.133333333333333</v>
      </c>
      <c r="O16" s="13">
        <f>E16/150*200</f>
        <v>9.8666666666666671</v>
      </c>
      <c r="P16" s="13">
        <f>F16/150*200</f>
        <v>11.533333333333335</v>
      </c>
      <c r="Q16" s="13">
        <f t="shared" ref="Q16" si="8">G16/150*200</f>
        <v>227.22666666666663</v>
      </c>
      <c r="R16" s="13">
        <f>H16/150*200</f>
        <v>1.6933333333333336</v>
      </c>
      <c r="S16" s="13">
        <f>I16/150*200</f>
        <v>0.13333333333333336</v>
      </c>
      <c r="T16" s="13">
        <f>J16/150*200</f>
        <v>0.13333333333333336</v>
      </c>
      <c r="U16" s="13">
        <f>K16/150*200</f>
        <v>23.06666666666667</v>
      </c>
      <c r="V16" s="13">
        <f>L16/150*200</f>
        <v>2.1333333333333337</v>
      </c>
    </row>
    <row r="17" spans="1:22">
      <c r="A17" s="7">
        <v>282</v>
      </c>
      <c r="B17" s="7" t="s">
        <v>103</v>
      </c>
      <c r="C17" s="8">
        <v>150</v>
      </c>
      <c r="D17" s="13">
        <v>0.1</v>
      </c>
      <c r="E17" s="13">
        <v>0.1</v>
      </c>
      <c r="F17" s="13">
        <v>12.1</v>
      </c>
      <c r="G17" s="13">
        <v>50</v>
      </c>
      <c r="H17" s="13">
        <v>0.4</v>
      </c>
      <c r="I17" s="13">
        <v>0</v>
      </c>
      <c r="J17" s="13">
        <v>0</v>
      </c>
      <c r="K17" s="13">
        <v>12</v>
      </c>
      <c r="L17" s="13">
        <v>0.5</v>
      </c>
      <c r="M17" s="33">
        <v>180</v>
      </c>
      <c r="N17" s="13">
        <f>D17/150*180</f>
        <v>0.12000000000000001</v>
      </c>
      <c r="O17" s="13">
        <f>E17/150*180</f>
        <v>0.12000000000000001</v>
      </c>
      <c r="P17" s="13">
        <f>F17/150*180</f>
        <v>14.52</v>
      </c>
      <c r="Q17" s="13">
        <f>G17/150*180</f>
        <v>60</v>
      </c>
      <c r="R17" s="13">
        <f>H17/150*180</f>
        <v>0.48000000000000004</v>
      </c>
      <c r="S17" s="13">
        <f t="shared" ref="S17:V17" si="9">I17/150*180</f>
        <v>0</v>
      </c>
      <c r="T17" s="13">
        <f t="shared" si="9"/>
        <v>0</v>
      </c>
      <c r="U17" s="13">
        <f t="shared" si="9"/>
        <v>14.4</v>
      </c>
      <c r="V17" s="13">
        <f t="shared" si="9"/>
        <v>0.60000000000000009</v>
      </c>
    </row>
    <row r="18" spans="1:22">
      <c r="A18" s="7"/>
      <c r="B18" s="7" t="s">
        <v>53</v>
      </c>
      <c r="C18" s="8" t="s">
        <v>27</v>
      </c>
      <c r="D18" s="7">
        <v>4.5</v>
      </c>
      <c r="E18" s="7">
        <v>0.6</v>
      </c>
      <c r="F18" s="7">
        <v>27.3</v>
      </c>
      <c r="G18" s="7">
        <v>133.6</v>
      </c>
      <c r="H18" s="7">
        <v>0</v>
      </c>
      <c r="I18" s="7">
        <v>0</v>
      </c>
      <c r="J18" s="7">
        <v>0</v>
      </c>
      <c r="K18" s="7">
        <v>15</v>
      </c>
      <c r="L18" s="7">
        <v>1.1000000000000001</v>
      </c>
      <c r="M18" s="32" t="s">
        <v>47</v>
      </c>
      <c r="N18" s="13">
        <v>5.2</v>
      </c>
      <c r="O18" s="7">
        <v>0.7</v>
      </c>
      <c r="P18" s="7">
        <v>31</v>
      </c>
      <c r="Q18" s="7">
        <v>153.4</v>
      </c>
      <c r="R18" s="7">
        <v>0</v>
      </c>
      <c r="S18" s="7">
        <v>0</v>
      </c>
      <c r="T18" s="7">
        <v>0</v>
      </c>
      <c r="U18" s="7">
        <v>17.899999999999999</v>
      </c>
      <c r="V18" s="7">
        <v>1.4</v>
      </c>
    </row>
    <row r="19" spans="1:22">
      <c r="A19" s="7"/>
      <c r="B19" s="10" t="s">
        <v>22</v>
      </c>
      <c r="C19" s="8"/>
      <c r="D19" s="24">
        <f>SUM(D14:D18)</f>
        <v>20.100000000000001</v>
      </c>
      <c r="E19" s="24">
        <f t="shared" ref="E19:L19" si="10">SUM(E14:E18)</f>
        <v>13.6</v>
      </c>
      <c r="F19" s="24">
        <f t="shared" si="10"/>
        <v>57.400000000000006</v>
      </c>
      <c r="G19" s="24">
        <f t="shared" si="10"/>
        <v>461.25333333333333</v>
      </c>
      <c r="H19" s="24">
        <f t="shared" si="10"/>
        <v>13.770000000000001</v>
      </c>
      <c r="I19" s="24">
        <f t="shared" si="10"/>
        <v>0.1</v>
      </c>
      <c r="J19" s="24">
        <f t="shared" si="10"/>
        <v>0.1</v>
      </c>
      <c r="K19" s="24">
        <f t="shared" si="10"/>
        <v>83.9</v>
      </c>
      <c r="L19" s="24">
        <f t="shared" si="10"/>
        <v>3.8333333333333335</v>
      </c>
      <c r="M19" s="32"/>
      <c r="N19" s="25">
        <f>SUM(N14:N18)</f>
        <v>26.086666666666666</v>
      </c>
      <c r="O19" s="25">
        <f t="shared" ref="O19:V19" si="11">SUM(O14:O18)</f>
        <v>18.353333333333335</v>
      </c>
      <c r="P19" s="25">
        <f t="shared" si="11"/>
        <v>69.819999999999993</v>
      </c>
      <c r="Q19" s="25">
        <f t="shared" si="11"/>
        <v>588.29333333333329</v>
      </c>
      <c r="R19" s="25">
        <f t="shared" si="11"/>
        <v>19.90666666666667</v>
      </c>
      <c r="S19" s="25">
        <f t="shared" si="11"/>
        <v>0.13333333333333336</v>
      </c>
      <c r="T19" s="25">
        <f t="shared" si="11"/>
        <v>0.13333333333333336</v>
      </c>
      <c r="U19" s="25">
        <f t="shared" si="11"/>
        <v>110.4666666666667</v>
      </c>
      <c r="V19" s="25">
        <f t="shared" si="11"/>
        <v>5</v>
      </c>
    </row>
    <row r="20" spans="1:22">
      <c r="A20" s="7"/>
      <c r="B20" s="9" t="s">
        <v>23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32"/>
      <c r="N20" s="17"/>
      <c r="O20" s="17"/>
      <c r="P20" s="17"/>
      <c r="Q20" s="17"/>
      <c r="R20" s="17"/>
      <c r="S20" s="17"/>
      <c r="T20" s="17"/>
      <c r="U20" s="17"/>
      <c r="V20" s="17"/>
    </row>
    <row r="21" spans="1:22">
      <c r="A21" s="7">
        <v>335</v>
      </c>
      <c r="B21" s="7" t="s">
        <v>95</v>
      </c>
      <c r="C21" s="8">
        <v>50</v>
      </c>
      <c r="D21" s="13">
        <f t="shared" ref="D21:L21" si="12">N21/60*50</f>
        <v>3.6666666666666665</v>
      </c>
      <c r="E21" s="13">
        <f t="shared" si="12"/>
        <v>2.5</v>
      </c>
      <c r="F21" s="13">
        <f t="shared" si="12"/>
        <v>20</v>
      </c>
      <c r="G21" s="13">
        <f t="shared" si="12"/>
        <v>127.49999999999999</v>
      </c>
      <c r="H21" s="13">
        <f t="shared" si="12"/>
        <v>8.3333333333333343E-2</v>
      </c>
      <c r="I21" s="13">
        <f t="shared" si="12"/>
        <v>8.3333333333333343E-2</v>
      </c>
      <c r="J21" s="13">
        <f t="shared" si="12"/>
        <v>0</v>
      </c>
      <c r="K21" s="13">
        <f t="shared" si="12"/>
        <v>17.5</v>
      </c>
      <c r="L21" s="13">
        <f t="shared" si="12"/>
        <v>0.25</v>
      </c>
      <c r="M21" s="32">
        <v>60</v>
      </c>
      <c r="N21" s="13">
        <v>4.4000000000000004</v>
      </c>
      <c r="O21" s="13">
        <v>3</v>
      </c>
      <c r="P21" s="13">
        <v>24</v>
      </c>
      <c r="Q21" s="13">
        <v>153</v>
      </c>
      <c r="R21" s="13">
        <v>0.1</v>
      </c>
      <c r="S21" s="13">
        <v>0.1</v>
      </c>
      <c r="T21" s="13">
        <v>0</v>
      </c>
      <c r="U21" s="13">
        <v>21</v>
      </c>
      <c r="V21" s="13">
        <v>0.3</v>
      </c>
    </row>
    <row r="22" spans="1:22">
      <c r="A22" s="7">
        <v>288</v>
      </c>
      <c r="B22" s="7" t="s">
        <v>96</v>
      </c>
      <c r="C22" s="8">
        <v>150</v>
      </c>
      <c r="D22" s="13">
        <v>4.2</v>
      </c>
      <c r="E22" s="13">
        <v>4.8</v>
      </c>
      <c r="F22" s="13">
        <v>7</v>
      </c>
      <c r="G22" s="13">
        <v>87.9</v>
      </c>
      <c r="H22" s="13">
        <v>0.4</v>
      </c>
      <c r="I22" s="13">
        <v>0</v>
      </c>
      <c r="J22" s="13">
        <v>0</v>
      </c>
      <c r="K22" s="13">
        <v>150.6</v>
      </c>
      <c r="L22" s="13">
        <v>0.1</v>
      </c>
      <c r="M22" s="32">
        <v>180</v>
      </c>
      <c r="N22" s="13">
        <f>D22/150*180</f>
        <v>5.04</v>
      </c>
      <c r="O22" s="13">
        <f>E22/150*180</f>
        <v>5.76</v>
      </c>
      <c r="P22" s="13">
        <f>F22/150*180</f>
        <v>8.4</v>
      </c>
      <c r="Q22" s="13">
        <f>G22/150*180</f>
        <v>105.48000000000002</v>
      </c>
      <c r="R22" s="13">
        <f>H22/150*180</f>
        <v>0.48000000000000004</v>
      </c>
      <c r="S22" s="13">
        <f t="shared" ref="S22:V22" si="13">I22/150*180</f>
        <v>0</v>
      </c>
      <c r="T22" s="13">
        <f t="shared" si="13"/>
        <v>0</v>
      </c>
      <c r="U22" s="13">
        <f t="shared" si="13"/>
        <v>180.72</v>
      </c>
      <c r="V22" s="13">
        <f t="shared" si="13"/>
        <v>0.12000000000000001</v>
      </c>
    </row>
    <row r="23" spans="1:22">
      <c r="A23" s="7"/>
      <c r="B23" s="10" t="s">
        <v>22</v>
      </c>
      <c r="C23" s="8"/>
      <c r="D23" s="26">
        <f>SUM(D21:D22)</f>
        <v>7.8666666666666671</v>
      </c>
      <c r="E23" s="26">
        <f t="shared" ref="E23:L23" si="14">SUM(E21:E22)</f>
        <v>7.3</v>
      </c>
      <c r="F23" s="26">
        <f t="shared" si="14"/>
        <v>27</v>
      </c>
      <c r="G23" s="26">
        <f t="shared" si="14"/>
        <v>215.39999999999998</v>
      </c>
      <c r="H23" s="26">
        <f t="shared" si="14"/>
        <v>0.48333333333333339</v>
      </c>
      <c r="I23" s="26">
        <f t="shared" si="14"/>
        <v>8.3333333333333343E-2</v>
      </c>
      <c r="J23" s="26">
        <f t="shared" si="14"/>
        <v>0</v>
      </c>
      <c r="K23" s="26">
        <f t="shared" si="14"/>
        <v>168.1</v>
      </c>
      <c r="L23" s="26">
        <f t="shared" si="14"/>
        <v>0.35</v>
      </c>
      <c r="M23" s="32"/>
      <c r="N23" s="25">
        <f>SUM(N21:N22)</f>
        <v>9.4400000000000013</v>
      </c>
      <c r="O23" s="25">
        <f t="shared" ref="O23:V23" si="15">SUM(O21:O22)</f>
        <v>8.76</v>
      </c>
      <c r="P23" s="25">
        <f t="shared" si="15"/>
        <v>32.4</v>
      </c>
      <c r="Q23" s="25">
        <f t="shared" si="15"/>
        <v>258.48</v>
      </c>
      <c r="R23" s="25">
        <f t="shared" si="15"/>
        <v>0.58000000000000007</v>
      </c>
      <c r="S23" s="25">
        <f t="shared" si="15"/>
        <v>0.1</v>
      </c>
      <c r="T23" s="25">
        <f t="shared" si="15"/>
        <v>0</v>
      </c>
      <c r="U23" s="25">
        <f t="shared" si="15"/>
        <v>201.72</v>
      </c>
      <c r="V23" s="25">
        <f t="shared" si="15"/>
        <v>0.42</v>
      </c>
    </row>
    <row r="24" spans="1:22">
      <c r="A24" s="7"/>
      <c r="B24" s="10" t="s">
        <v>24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32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3.25">
      <c r="A25" s="7">
        <v>33</v>
      </c>
      <c r="B25" s="44" t="s">
        <v>158</v>
      </c>
      <c r="C25" s="5">
        <v>60</v>
      </c>
      <c r="D25" s="13">
        <v>0.8</v>
      </c>
      <c r="E25" s="13">
        <v>3</v>
      </c>
      <c r="F25" s="13">
        <v>6.8</v>
      </c>
      <c r="G25" s="13">
        <v>60.75</v>
      </c>
      <c r="H25" s="13">
        <v>8.6999999999999993</v>
      </c>
      <c r="I25" s="13">
        <v>0.02</v>
      </c>
      <c r="J25" s="13">
        <v>0.02</v>
      </c>
      <c r="K25" s="13">
        <v>23</v>
      </c>
      <c r="L25" s="13">
        <v>0.5</v>
      </c>
      <c r="M25" s="5">
        <v>60</v>
      </c>
      <c r="N25" s="13">
        <v>0.8</v>
      </c>
      <c r="O25" s="13">
        <v>3</v>
      </c>
      <c r="P25" s="13">
        <v>6.8</v>
      </c>
      <c r="Q25" s="13">
        <v>60.75</v>
      </c>
      <c r="R25" s="13">
        <v>8.6999999999999993</v>
      </c>
      <c r="S25" s="13">
        <v>0.02</v>
      </c>
      <c r="T25" s="13">
        <v>0.02</v>
      </c>
      <c r="U25" s="13">
        <v>23</v>
      </c>
      <c r="V25" s="13">
        <v>0.5</v>
      </c>
    </row>
    <row r="26" spans="1:22">
      <c r="A26" s="7">
        <v>77</v>
      </c>
      <c r="B26" s="7" t="s">
        <v>130</v>
      </c>
      <c r="C26" s="19" t="s">
        <v>177</v>
      </c>
      <c r="D26" s="13">
        <f>N26/200*150</f>
        <v>4.919999999999999</v>
      </c>
      <c r="E26" s="13">
        <f t="shared" ref="E26:L26" si="16">O26/200*150</f>
        <v>8.82</v>
      </c>
      <c r="F26" s="13">
        <f t="shared" si="16"/>
        <v>16.875</v>
      </c>
      <c r="G26" s="13">
        <f t="shared" si="16"/>
        <v>166.50000000000003</v>
      </c>
      <c r="H26" s="13">
        <f t="shared" si="16"/>
        <v>13.9125</v>
      </c>
      <c r="I26" s="13">
        <f t="shared" si="16"/>
        <v>3.7499999999999999E-2</v>
      </c>
      <c r="J26" s="13">
        <f t="shared" si="16"/>
        <v>3.7499999999999999E-2</v>
      </c>
      <c r="K26" s="13">
        <f t="shared" si="16"/>
        <v>63.142499999999998</v>
      </c>
      <c r="L26" s="13">
        <f t="shared" si="16"/>
        <v>0.9</v>
      </c>
      <c r="M26" s="32" t="s">
        <v>129</v>
      </c>
      <c r="N26" s="13">
        <v>6.56</v>
      </c>
      <c r="O26" s="13">
        <v>11.76</v>
      </c>
      <c r="P26" s="13">
        <v>22.5</v>
      </c>
      <c r="Q26" s="13">
        <v>222</v>
      </c>
      <c r="R26" s="13">
        <v>18.55</v>
      </c>
      <c r="S26" s="13">
        <v>0.05</v>
      </c>
      <c r="T26" s="13">
        <v>0.05</v>
      </c>
      <c r="U26" s="13">
        <v>84.19</v>
      </c>
      <c r="V26" s="13">
        <v>1.2</v>
      </c>
    </row>
    <row r="27" spans="1:22">
      <c r="A27" s="7">
        <v>276</v>
      </c>
      <c r="B27" s="7" t="s">
        <v>35</v>
      </c>
      <c r="C27" s="8">
        <v>150</v>
      </c>
      <c r="D27" s="13">
        <v>0.2</v>
      </c>
      <c r="E27" s="13">
        <v>0.1</v>
      </c>
      <c r="F27" s="13">
        <v>13.8</v>
      </c>
      <c r="G27" s="13">
        <v>57.7</v>
      </c>
      <c r="H27" s="13">
        <v>8.4</v>
      </c>
      <c r="I27" s="13">
        <v>0</v>
      </c>
      <c r="J27" s="13">
        <v>0</v>
      </c>
      <c r="K27" s="13">
        <v>14.7</v>
      </c>
      <c r="L27" s="13">
        <v>0.1</v>
      </c>
      <c r="M27" s="32">
        <v>180</v>
      </c>
      <c r="N27" s="13">
        <f>D27/15*18</f>
        <v>0.24000000000000002</v>
      </c>
      <c r="O27" s="13">
        <f>E27/15*18</f>
        <v>0.12000000000000001</v>
      </c>
      <c r="P27" s="13">
        <f>F27/15*18</f>
        <v>16.560000000000002</v>
      </c>
      <c r="Q27" s="13">
        <f>G27/15*18</f>
        <v>69.239999999999995</v>
      </c>
      <c r="R27" s="13">
        <f>H27/15*18</f>
        <v>10.080000000000002</v>
      </c>
      <c r="S27" s="13">
        <f t="shared" ref="S27:V27" si="17">I27/15*18</f>
        <v>0</v>
      </c>
      <c r="T27" s="13">
        <f t="shared" si="17"/>
        <v>0</v>
      </c>
      <c r="U27" s="13">
        <f t="shared" si="17"/>
        <v>17.64</v>
      </c>
      <c r="V27" s="13">
        <f t="shared" si="17"/>
        <v>0.12000000000000001</v>
      </c>
    </row>
    <row r="28" spans="1:22">
      <c r="A28" s="7"/>
      <c r="B28" s="7" t="s">
        <v>53</v>
      </c>
      <c r="C28" s="20" t="s">
        <v>48</v>
      </c>
      <c r="D28" s="7">
        <v>2.1</v>
      </c>
      <c r="E28" s="7">
        <v>0.3</v>
      </c>
      <c r="F28" s="7">
        <v>14.8</v>
      </c>
      <c r="G28" s="7">
        <v>63.1</v>
      </c>
      <c r="H28" s="7">
        <v>0</v>
      </c>
      <c r="I28" s="7">
        <v>0</v>
      </c>
      <c r="J28" s="7">
        <v>0</v>
      </c>
      <c r="K28" s="7">
        <v>8.1</v>
      </c>
      <c r="L28" s="7">
        <v>0.7</v>
      </c>
      <c r="M28" s="32" t="s">
        <v>12</v>
      </c>
      <c r="N28" s="17">
        <v>2.9</v>
      </c>
      <c r="O28" s="17">
        <v>0.4</v>
      </c>
      <c r="P28" s="17">
        <v>17.600000000000001</v>
      </c>
      <c r="Q28" s="17">
        <v>86</v>
      </c>
      <c r="R28" s="17">
        <v>0</v>
      </c>
      <c r="S28" s="17">
        <v>0</v>
      </c>
      <c r="T28" s="17">
        <v>0</v>
      </c>
      <c r="U28" s="17">
        <v>10.4</v>
      </c>
      <c r="V28" s="17">
        <v>0.3</v>
      </c>
    </row>
    <row r="29" spans="1:22">
      <c r="A29" s="7"/>
      <c r="B29" s="10" t="s">
        <v>22</v>
      </c>
      <c r="C29" s="8"/>
      <c r="D29" s="26">
        <f>SUM(D25:D28)</f>
        <v>8.02</v>
      </c>
      <c r="E29" s="26">
        <f t="shared" ref="E29:L29" si="18">SUM(E25:E28)</f>
        <v>12.22</v>
      </c>
      <c r="F29" s="26">
        <f t="shared" si="18"/>
        <v>52.275000000000006</v>
      </c>
      <c r="G29" s="26">
        <f t="shared" si="18"/>
        <v>348.05000000000007</v>
      </c>
      <c r="H29" s="26">
        <f t="shared" si="18"/>
        <v>31.012499999999996</v>
      </c>
      <c r="I29" s="26">
        <f t="shared" si="18"/>
        <v>5.7499999999999996E-2</v>
      </c>
      <c r="J29" s="26">
        <f t="shared" si="18"/>
        <v>5.7499999999999996E-2</v>
      </c>
      <c r="K29" s="26">
        <f t="shared" si="18"/>
        <v>108.9425</v>
      </c>
      <c r="L29" s="26">
        <f t="shared" si="18"/>
        <v>2.2000000000000002</v>
      </c>
      <c r="M29" s="32"/>
      <c r="N29" s="25">
        <f>SUM(N25:N28)</f>
        <v>10.5</v>
      </c>
      <c r="O29" s="25">
        <f t="shared" ref="O29:V29" si="19">SUM(O25:O28)</f>
        <v>15.28</v>
      </c>
      <c r="P29" s="25">
        <f t="shared" si="19"/>
        <v>63.46</v>
      </c>
      <c r="Q29" s="25">
        <f t="shared" si="19"/>
        <v>437.99</v>
      </c>
      <c r="R29" s="25">
        <f t="shared" si="19"/>
        <v>37.33</v>
      </c>
      <c r="S29" s="25">
        <f t="shared" si="19"/>
        <v>7.0000000000000007E-2</v>
      </c>
      <c r="T29" s="25">
        <f t="shared" si="19"/>
        <v>7.0000000000000007E-2</v>
      </c>
      <c r="U29" s="25">
        <f t="shared" si="19"/>
        <v>135.22999999999999</v>
      </c>
      <c r="V29" s="25">
        <f t="shared" si="19"/>
        <v>2.12</v>
      </c>
    </row>
    <row r="30" spans="1:22">
      <c r="A30" s="7"/>
      <c r="B30" s="1" t="s">
        <v>25</v>
      </c>
      <c r="C30" s="8"/>
      <c r="D30" s="7">
        <f t="shared" ref="D30:L30" si="20">D9+D12+D19+D23+D29</f>
        <v>42.836666666666673</v>
      </c>
      <c r="E30" s="7">
        <f t="shared" si="20"/>
        <v>44.02</v>
      </c>
      <c r="F30" s="7">
        <f t="shared" si="20"/>
        <v>193.17500000000001</v>
      </c>
      <c r="G30" s="7">
        <f t="shared" si="20"/>
        <v>1378.7033333333334</v>
      </c>
      <c r="H30" s="7">
        <f t="shared" si="20"/>
        <v>60.17583333333333</v>
      </c>
      <c r="I30" s="7">
        <f t="shared" si="20"/>
        <v>0.54083333333333339</v>
      </c>
      <c r="J30" s="7">
        <f t="shared" si="20"/>
        <v>0.35750000000000004</v>
      </c>
      <c r="K30" s="7">
        <f t="shared" si="20"/>
        <v>641.24250000000006</v>
      </c>
      <c r="L30" s="7">
        <f t="shared" si="20"/>
        <v>8.6833333333333336</v>
      </c>
      <c r="M30" s="32"/>
      <c r="N30" s="17">
        <f t="shared" ref="N30:V30" si="21">N9+N12+N19+N23+N29</f>
        <v>55.953333333333333</v>
      </c>
      <c r="O30" s="17">
        <f t="shared" si="21"/>
        <v>55.400000000000006</v>
      </c>
      <c r="P30" s="17">
        <f t="shared" si="21"/>
        <v>242.48000000000002</v>
      </c>
      <c r="Q30" s="17">
        <f t="shared" si="21"/>
        <v>1751.6966666666665</v>
      </c>
      <c r="R30" s="17">
        <f t="shared" si="21"/>
        <v>73.376666666666665</v>
      </c>
      <c r="S30" s="17">
        <f t="shared" si="21"/>
        <v>0.67666666666666675</v>
      </c>
      <c r="T30" s="17">
        <f t="shared" si="21"/>
        <v>0.45666666666666672</v>
      </c>
      <c r="U30" s="17">
        <f t="shared" si="21"/>
        <v>786.9766666666668</v>
      </c>
      <c r="V30" s="17">
        <f t="shared" si="21"/>
        <v>10.36</v>
      </c>
    </row>
    <row r="32" spans="1:22">
      <c r="D32" s="11"/>
      <c r="E32" s="11"/>
      <c r="F32" s="11"/>
      <c r="G32" s="11"/>
      <c r="H32" s="11"/>
      <c r="I32" s="11"/>
      <c r="J32" s="11"/>
      <c r="K32" s="11"/>
      <c r="L32" s="11"/>
    </row>
    <row r="33" spans="4:12">
      <c r="D33" s="4"/>
      <c r="E33" s="4"/>
      <c r="F33" s="4"/>
      <c r="G33" s="4"/>
      <c r="H33" s="4"/>
      <c r="I33" s="4"/>
      <c r="J33" s="4"/>
      <c r="K33" s="4"/>
      <c r="L33" s="4"/>
    </row>
  </sheetData>
  <mergeCells count="6">
    <mergeCell ref="U3:V3"/>
    <mergeCell ref="D3:G3"/>
    <mergeCell ref="H3:J3"/>
    <mergeCell ref="K3:L3"/>
    <mergeCell ref="N3:Q3"/>
    <mergeCell ref="R3:T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topLeftCell="A7" workbookViewId="0">
      <selection activeCell="C33" sqref="C33"/>
    </sheetView>
  </sheetViews>
  <sheetFormatPr defaultRowHeight="15"/>
  <cols>
    <col min="1" max="1" width="4.42578125" customWidth="1"/>
    <col min="2" max="2" width="34.5703125" customWidth="1"/>
    <col min="3" max="3" width="6" customWidth="1"/>
    <col min="4" max="6" width="3.42578125" customWidth="1"/>
    <col min="7" max="7" width="6" customWidth="1"/>
    <col min="8" max="12" width="3.42578125" customWidth="1"/>
    <col min="13" max="13" width="6" customWidth="1"/>
    <col min="14" max="16" width="3.42578125" customWidth="1"/>
    <col min="17" max="17" width="6" customWidth="1"/>
    <col min="18" max="22" width="3.42578125" customWidth="1"/>
  </cols>
  <sheetData>
    <row r="1" spans="1:22">
      <c r="A1" s="18"/>
      <c r="B1" s="35" t="s">
        <v>141</v>
      </c>
      <c r="C1" s="35"/>
      <c r="D1" s="1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>
      <c r="A2" s="18"/>
      <c r="B2" s="36" t="s">
        <v>100</v>
      </c>
      <c r="C2" s="35"/>
      <c r="D2" s="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>
      <c r="A3" s="7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</row>
    <row r="4" spans="1:22">
      <c r="A4" s="7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2">
      <c r="A5" s="7">
        <v>53</v>
      </c>
      <c r="B5" s="3" t="s">
        <v>101</v>
      </c>
      <c r="C5" s="5">
        <v>150</v>
      </c>
      <c r="D5" s="13">
        <v>4.9000000000000004</v>
      </c>
      <c r="E5" s="13">
        <v>5.5</v>
      </c>
      <c r="F5" s="13">
        <v>14.9</v>
      </c>
      <c r="G5" s="13">
        <v>129.80000000000001</v>
      </c>
      <c r="H5" s="13">
        <v>1.7</v>
      </c>
      <c r="I5" s="13">
        <v>0.2</v>
      </c>
      <c r="J5" s="13">
        <v>0.1</v>
      </c>
      <c r="K5" s="13">
        <v>148</v>
      </c>
      <c r="L5" s="13">
        <v>0.2</v>
      </c>
      <c r="M5" s="5">
        <v>200</v>
      </c>
      <c r="N5" s="13">
        <v>6.5</v>
      </c>
      <c r="O5" s="13">
        <v>7.3</v>
      </c>
      <c r="P5" s="13">
        <v>19.8</v>
      </c>
      <c r="Q5" s="13">
        <v>173.1</v>
      </c>
      <c r="R5" s="13">
        <v>2.2000000000000002</v>
      </c>
      <c r="S5" s="13">
        <v>0.2</v>
      </c>
      <c r="T5" s="13">
        <v>0.1</v>
      </c>
      <c r="U5" s="13">
        <v>187.4</v>
      </c>
      <c r="V5" s="13">
        <v>0.2</v>
      </c>
    </row>
    <row r="6" spans="1:22">
      <c r="A6" s="7">
        <v>269</v>
      </c>
      <c r="B6" s="3" t="s">
        <v>63</v>
      </c>
      <c r="C6" s="5">
        <v>150</v>
      </c>
      <c r="D6" s="13">
        <v>3.2</v>
      </c>
      <c r="E6" s="13">
        <v>3</v>
      </c>
      <c r="F6" s="13">
        <v>11.4</v>
      </c>
      <c r="G6" s="13">
        <v>85.8</v>
      </c>
      <c r="H6" s="13">
        <v>0.1</v>
      </c>
      <c r="I6" s="13">
        <v>0</v>
      </c>
      <c r="J6" s="13">
        <v>0.1</v>
      </c>
      <c r="K6" s="13">
        <v>99.5</v>
      </c>
      <c r="L6" s="13">
        <v>0.6</v>
      </c>
      <c r="M6" s="5">
        <v>180</v>
      </c>
      <c r="N6" s="13">
        <f>D6/150*180</f>
        <v>3.8400000000000003</v>
      </c>
      <c r="O6" s="13">
        <f>E6/150*180</f>
        <v>3.6</v>
      </c>
      <c r="P6" s="13">
        <f>F6/150*180</f>
        <v>13.68</v>
      </c>
      <c r="Q6" s="13">
        <f>G6/150*180</f>
        <v>102.96</v>
      </c>
      <c r="R6" s="13">
        <f>H6/150*180</f>
        <v>0.12000000000000001</v>
      </c>
      <c r="S6" s="13">
        <f t="shared" ref="S6:V6" si="0">I6/150*180</f>
        <v>0</v>
      </c>
      <c r="T6" s="13">
        <f t="shared" si="0"/>
        <v>0.12000000000000001</v>
      </c>
      <c r="U6" s="13">
        <f t="shared" si="0"/>
        <v>119.4</v>
      </c>
      <c r="V6" s="13">
        <f t="shared" si="0"/>
        <v>0.72</v>
      </c>
    </row>
    <row r="7" spans="1:22">
      <c r="A7" s="7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5">
        <v>40</v>
      </c>
      <c r="N7" s="16">
        <f>D7*2</f>
        <v>3.2</v>
      </c>
      <c r="O7" s="16">
        <f>E7*2</f>
        <v>0.4</v>
      </c>
      <c r="P7" s="16">
        <f>F7*2</f>
        <v>19.399999999999999</v>
      </c>
      <c r="Q7" s="16">
        <f>G7*2</f>
        <v>94</v>
      </c>
      <c r="R7" s="16">
        <f>H7*2</f>
        <v>0</v>
      </c>
      <c r="S7" s="16">
        <f t="shared" ref="S7:V7" si="1">I7*2</f>
        <v>0</v>
      </c>
      <c r="T7" s="16">
        <f t="shared" si="1"/>
        <v>0</v>
      </c>
      <c r="U7" s="16">
        <f t="shared" si="1"/>
        <v>9.1999999999999993</v>
      </c>
      <c r="V7" s="16">
        <f t="shared" si="1"/>
        <v>0.6</v>
      </c>
    </row>
    <row r="8" spans="1:22">
      <c r="A8" s="7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31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2">
      <c r="A9" s="7"/>
      <c r="B9" s="10" t="s">
        <v>22</v>
      </c>
      <c r="C9" s="5"/>
      <c r="D9" s="22">
        <f t="shared" ref="D9:L9" si="2">SUM(D5:D8)</f>
        <v>9.7000000000000011</v>
      </c>
      <c r="E9" s="22">
        <f t="shared" si="2"/>
        <v>12.799999999999999</v>
      </c>
      <c r="F9" s="22">
        <f t="shared" si="2"/>
        <v>36</v>
      </c>
      <c r="G9" s="22">
        <f t="shared" si="2"/>
        <v>300</v>
      </c>
      <c r="H9" s="22">
        <f t="shared" si="2"/>
        <v>1.8</v>
      </c>
      <c r="I9" s="22">
        <f t="shared" si="2"/>
        <v>0.2</v>
      </c>
      <c r="J9" s="22">
        <f t="shared" si="2"/>
        <v>0.2</v>
      </c>
      <c r="K9" s="22">
        <f t="shared" si="2"/>
        <v>252.7</v>
      </c>
      <c r="L9" s="22">
        <f t="shared" si="2"/>
        <v>1.1000000000000001</v>
      </c>
      <c r="M9" s="31"/>
      <c r="N9" s="23">
        <f t="shared" ref="N9:V9" si="3">SUM(N5:N8)</f>
        <v>13.54</v>
      </c>
      <c r="O9" s="23">
        <f t="shared" si="3"/>
        <v>15.4</v>
      </c>
      <c r="P9" s="23">
        <f t="shared" si="3"/>
        <v>52.88</v>
      </c>
      <c r="Q9" s="23">
        <f t="shared" si="3"/>
        <v>407.46</v>
      </c>
      <c r="R9" s="23">
        <f t="shared" si="3"/>
        <v>2.3200000000000003</v>
      </c>
      <c r="S9" s="23">
        <f t="shared" si="3"/>
        <v>0.2</v>
      </c>
      <c r="T9" s="23">
        <f t="shared" si="3"/>
        <v>0.22000000000000003</v>
      </c>
      <c r="U9" s="23">
        <f t="shared" si="3"/>
        <v>316.60000000000002</v>
      </c>
      <c r="V9" s="23">
        <f t="shared" si="3"/>
        <v>1.52</v>
      </c>
    </row>
    <row r="10" spans="1:22">
      <c r="A10" s="7"/>
      <c r="B10" s="1" t="s">
        <v>21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1"/>
      <c r="N10" s="16"/>
      <c r="O10" s="16"/>
      <c r="P10" s="16"/>
      <c r="Q10" s="16"/>
      <c r="R10" s="16"/>
      <c r="S10" s="16"/>
      <c r="T10" s="16"/>
      <c r="U10" s="16"/>
      <c r="V10" s="16"/>
    </row>
    <row r="11" spans="1:22">
      <c r="A11" s="7">
        <v>89</v>
      </c>
      <c r="B11" s="3" t="s">
        <v>38</v>
      </c>
      <c r="C11" s="5">
        <v>100</v>
      </c>
      <c r="D11" s="13">
        <v>0.4</v>
      </c>
      <c r="E11" s="13">
        <v>0.4</v>
      </c>
      <c r="F11" s="13">
        <v>9.8000000000000007</v>
      </c>
      <c r="G11" s="13">
        <v>45</v>
      </c>
      <c r="H11" s="13">
        <v>11.8</v>
      </c>
      <c r="I11" s="13">
        <v>0</v>
      </c>
      <c r="J11" s="13">
        <v>0</v>
      </c>
      <c r="K11" s="13">
        <v>58.8</v>
      </c>
      <c r="L11" s="13">
        <v>1.3</v>
      </c>
      <c r="M11" s="31">
        <v>100</v>
      </c>
      <c r="N11" s="13">
        <v>0.4</v>
      </c>
      <c r="O11" s="13">
        <v>0.4</v>
      </c>
      <c r="P11" s="13">
        <v>9.8000000000000007</v>
      </c>
      <c r="Q11" s="13">
        <v>45</v>
      </c>
      <c r="R11" s="13">
        <v>11.8</v>
      </c>
      <c r="S11" s="13">
        <v>0</v>
      </c>
      <c r="T11" s="13">
        <v>0</v>
      </c>
      <c r="U11" s="13">
        <v>58.8</v>
      </c>
      <c r="V11" s="13">
        <v>1.3</v>
      </c>
    </row>
    <row r="12" spans="1:22">
      <c r="A12" s="7"/>
      <c r="B12" s="10" t="s">
        <v>22</v>
      </c>
      <c r="C12" s="5"/>
      <c r="D12" s="22">
        <f>D11</f>
        <v>0.4</v>
      </c>
      <c r="E12" s="22">
        <f t="shared" ref="E12:L12" si="4">E11</f>
        <v>0.4</v>
      </c>
      <c r="F12" s="22">
        <f t="shared" si="4"/>
        <v>9.8000000000000007</v>
      </c>
      <c r="G12" s="22">
        <f t="shared" si="4"/>
        <v>45</v>
      </c>
      <c r="H12" s="22">
        <f t="shared" si="4"/>
        <v>11.8</v>
      </c>
      <c r="I12" s="22">
        <f t="shared" si="4"/>
        <v>0</v>
      </c>
      <c r="J12" s="22">
        <f t="shared" si="4"/>
        <v>0</v>
      </c>
      <c r="K12" s="22">
        <f t="shared" si="4"/>
        <v>58.8</v>
      </c>
      <c r="L12" s="22">
        <f t="shared" si="4"/>
        <v>1.3</v>
      </c>
      <c r="M12" s="31"/>
      <c r="N12" s="22">
        <f>N11</f>
        <v>0.4</v>
      </c>
      <c r="O12" s="22">
        <f t="shared" ref="O12:V12" si="5">O11</f>
        <v>0.4</v>
      </c>
      <c r="P12" s="22">
        <f t="shared" si="5"/>
        <v>9.8000000000000007</v>
      </c>
      <c r="Q12" s="22">
        <f t="shared" si="5"/>
        <v>45</v>
      </c>
      <c r="R12" s="22">
        <f t="shared" si="5"/>
        <v>11.8</v>
      </c>
      <c r="S12" s="22">
        <f t="shared" si="5"/>
        <v>0</v>
      </c>
      <c r="T12" s="22">
        <f t="shared" si="5"/>
        <v>0</v>
      </c>
      <c r="U12" s="22">
        <f t="shared" si="5"/>
        <v>58.8</v>
      </c>
      <c r="V12" s="22">
        <f t="shared" si="5"/>
        <v>1.3</v>
      </c>
    </row>
    <row r="13" spans="1:22">
      <c r="A13" s="7"/>
      <c r="B13" s="6" t="s">
        <v>11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32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3.25">
      <c r="A14" s="7">
        <v>24</v>
      </c>
      <c r="B14" s="45" t="s">
        <v>161</v>
      </c>
      <c r="C14" s="8">
        <v>40</v>
      </c>
      <c r="D14" s="13">
        <v>0.5</v>
      </c>
      <c r="E14" s="13">
        <v>2</v>
      </c>
      <c r="F14" s="13">
        <v>3</v>
      </c>
      <c r="G14" s="13">
        <v>50.4</v>
      </c>
      <c r="H14" s="13">
        <v>2.2999999999999998</v>
      </c>
      <c r="I14" s="13">
        <v>0</v>
      </c>
      <c r="J14" s="13">
        <v>0</v>
      </c>
      <c r="K14" s="13">
        <v>15.1</v>
      </c>
      <c r="L14" s="13">
        <v>0.4</v>
      </c>
      <c r="M14" s="32">
        <v>60</v>
      </c>
      <c r="N14" s="13">
        <f>D14/40*60</f>
        <v>0.75</v>
      </c>
      <c r="O14" s="13">
        <f t="shared" ref="O14" si="6">E14/40*60</f>
        <v>3</v>
      </c>
      <c r="P14" s="13">
        <f t="shared" ref="P14" si="7">F14/40*60</f>
        <v>4.5</v>
      </c>
      <c r="Q14" s="13">
        <f t="shared" ref="Q14" si="8">G14/40*60</f>
        <v>75.599999999999994</v>
      </c>
      <c r="R14" s="13">
        <f t="shared" ref="R14" si="9">H14/40*60</f>
        <v>3.4499999999999997</v>
      </c>
      <c r="S14" s="13">
        <f t="shared" ref="S14" si="10">I14/40*60</f>
        <v>0</v>
      </c>
      <c r="T14" s="13">
        <f t="shared" ref="T14" si="11">J14/40*60</f>
        <v>0</v>
      </c>
      <c r="U14" s="13">
        <f t="shared" ref="U14" si="12">K14/40*60</f>
        <v>22.65</v>
      </c>
      <c r="V14" s="13">
        <f t="shared" ref="V14" si="13">L14/40*60</f>
        <v>0.6</v>
      </c>
    </row>
    <row r="15" spans="1:22">
      <c r="A15" s="7">
        <v>63</v>
      </c>
      <c r="B15" s="7" t="s">
        <v>102</v>
      </c>
      <c r="C15" s="8" t="s">
        <v>26</v>
      </c>
      <c r="D15" s="13">
        <v>1.9</v>
      </c>
      <c r="E15" s="13">
        <v>4.4000000000000004</v>
      </c>
      <c r="F15" s="13">
        <v>3.6</v>
      </c>
      <c r="G15" s="13">
        <v>63.9</v>
      </c>
      <c r="H15" s="13">
        <v>2.8</v>
      </c>
      <c r="I15" s="13">
        <v>0</v>
      </c>
      <c r="J15" s="13">
        <v>0</v>
      </c>
      <c r="K15" s="13">
        <v>26.3</v>
      </c>
      <c r="L15" s="13">
        <v>0.8</v>
      </c>
      <c r="M15" s="32" t="s">
        <v>39</v>
      </c>
      <c r="N15" s="7">
        <f>D15/150*200</f>
        <v>2.5333333333333332</v>
      </c>
      <c r="O15" s="7">
        <f>E15/150*200</f>
        <v>5.8666666666666671</v>
      </c>
      <c r="P15" s="7">
        <f>F15/150*200</f>
        <v>4.8</v>
      </c>
      <c r="Q15" s="7">
        <f>G15/150*200</f>
        <v>85.2</v>
      </c>
      <c r="R15" s="7">
        <f>H15/150*200</f>
        <v>3.7333333333333329</v>
      </c>
      <c r="S15" s="7">
        <f t="shared" ref="S15:V15" si="14">I15/150*200</f>
        <v>0</v>
      </c>
      <c r="T15" s="7">
        <f t="shared" si="14"/>
        <v>0</v>
      </c>
      <c r="U15" s="7">
        <f t="shared" si="14"/>
        <v>35.06666666666667</v>
      </c>
      <c r="V15" s="7">
        <f t="shared" si="14"/>
        <v>1.0666666666666669</v>
      </c>
    </row>
    <row r="16" spans="1:22" ht="23.25">
      <c r="A16" s="7"/>
      <c r="B16" s="45" t="s">
        <v>162</v>
      </c>
      <c r="C16" s="8">
        <v>60</v>
      </c>
      <c r="D16" s="13">
        <v>10.65</v>
      </c>
      <c r="E16" s="13">
        <v>7</v>
      </c>
      <c r="F16" s="13">
        <v>4</v>
      </c>
      <c r="G16" s="13">
        <v>122</v>
      </c>
      <c r="H16" s="13">
        <v>2.7</v>
      </c>
      <c r="I16" s="13">
        <v>0.06</v>
      </c>
      <c r="J16" s="13">
        <v>0.06</v>
      </c>
      <c r="K16" s="13">
        <v>27.5</v>
      </c>
      <c r="L16" s="13">
        <v>0.8</v>
      </c>
      <c r="M16" s="32">
        <v>80</v>
      </c>
      <c r="N16" s="13">
        <f>D16/60*80</f>
        <v>14.200000000000001</v>
      </c>
      <c r="O16" s="13">
        <f>E16/60*80</f>
        <v>9.3333333333333339</v>
      </c>
      <c r="P16" s="13">
        <f>F16/60*80</f>
        <v>5.333333333333333</v>
      </c>
      <c r="Q16" s="13">
        <f>G16/60*80</f>
        <v>162.66666666666666</v>
      </c>
      <c r="R16" s="13">
        <f>H16/60*80</f>
        <v>3.6000000000000005</v>
      </c>
      <c r="S16" s="13">
        <f t="shared" ref="S16:V16" si="15">I16/60*80</f>
        <v>0.08</v>
      </c>
      <c r="T16" s="13">
        <f t="shared" si="15"/>
        <v>0.08</v>
      </c>
      <c r="U16" s="13">
        <f t="shared" si="15"/>
        <v>36.666666666666664</v>
      </c>
      <c r="V16" s="13">
        <f t="shared" si="15"/>
        <v>1.0666666666666667</v>
      </c>
    </row>
    <row r="17" spans="1:22">
      <c r="A17" s="7"/>
      <c r="B17" s="7" t="s">
        <v>76</v>
      </c>
      <c r="C17" s="8">
        <v>80</v>
      </c>
      <c r="D17" s="13">
        <f t="shared" ref="D17:L17" si="16">N17/120*80</f>
        <v>1.4000000000000001</v>
      </c>
      <c r="E17" s="13">
        <f t="shared" si="16"/>
        <v>4.2</v>
      </c>
      <c r="F17" s="13">
        <f t="shared" si="16"/>
        <v>9.1333333333333329</v>
      </c>
      <c r="G17" s="13">
        <f t="shared" si="16"/>
        <v>84</v>
      </c>
      <c r="H17" s="13">
        <f t="shared" si="16"/>
        <v>1.4666666666666668</v>
      </c>
      <c r="I17" s="13">
        <f t="shared" si="16"/>
        <v>6.6666666666666666E-2</v>
      </c>
      <c r="J17" s="13">
        <f t="shared" si="16"/>
        <v>0</v>
      </c>
      <c r="K17" s="13">
        <f t="shared" si="16"/>
        <v>12.933333333333332</v>
      </c>
      <c r="L17" s="13">
        <f t="shared" si="16"/>
        <v>0.33333333333333331</v>
      </c>
      <c r="M17" s="32">
        <v>120</v>
      </c>
      <c r="N17" s="13">
        <v>2.1</v>
      </c>
      <c r="O17" s="13">
        <v>6.3</v>
      </c>
      <c r="P17" s="13">
        <v>13.7</v>
      </c>
      <c r="Q17" s="13">
        <v>126</v>
      </c>
      <c r="R17" s="13">
        <v>2.2000000000000002</v>
      </c>
      <c r="S17" s="13">
        <v>0.1</v>
      </c>
      <c r="T17" s="13">
        <v>0</v>
      </c>
      <c r="U17" s="13">
        <v>19.399999999999999</v>
      </c>
      <c r="V17" s="13">
        <v>0.5</v>
      </c>
    </row>
    <row r="18" spans="1:22">
      <c r="A18" s="7">
        <v>276</v>
      </c>
      <c r="B18" s="7" t="s">
        <v>163</v>
      </c>
      <c r="C18" s="8">
        <v>150</v>
      </c>
      <c r="D18" s="13">
        <v>0.1</v>
      </c>
      <c r="E18" s="13">
        <v>0</v>
      </c>
      <c r="F18" s="13">
        <v>13.9</v>
      </c>
      <c r="G18" s="13">
        <v>58</v>
      </c>
      <c r="H18" s="13">
        <v>0.6</v>
      </c>
      <c r="I18" s="13">
        <v>0</v>
      </c>
      <c r="J18" s="13">
        <v>0</v>
      </c>
      <c r="K18" s="13">
        <v>13.1</v>
      </c>
      <c r="L18" s="13">
        <v>0</v>
      </c>
      <c r="M18" s="33">
        <v>180</v>
      </c>
      <c r="N18" s="13">
        <f>D18/150*180</f>
        <v>0.12000000000000001</v>
      </c>
      <c r="O18" s="13">
        <f>E18/150*180</f>
        <v>0</v>
      </c>
      <c r="P18" s="13">
        <f>F18/150*180</f>
        <v>16.68</v>
      </c>
      <c r="Q18" s="13">
        <f>G18/150*180</f>
        <v>69.599999999999994</v>
      </c>
      <c r="R18" s="13">
        <f>H18/150*180</f>
        <v>0.72</v>
      </c>
      <c r="S18" s="13">
        <f t="shared" ref="S18:V18" si="17">I18/150*180</f>
        <v>0</v>
      </c>
      <c r="T18" s="13">
        <f t="shared" si="17"/>
        <v>0</v>
      </c>
      <c r="U18" s="13">
        <f t="shared" si="17"/>
        <v>15.72</v>
      </c>
      <c r="V18" s="13">
        <f t="shared" si="17"/>
        <v>0</v>
      </c>
    </row>
    <row r="19" spans="1:22">
      <c r="A19" s="7"/>
      <c r="B19" s="7" t="s">
        <v>53</v>
      </c>
      <c r="C19" s="8" t="s">
        <v>27</v>
      </c>
      <c r="D19" s="7">
        <v>4.5</v>
      </c>
      <c r="E19" s="7">
        <v>0.6</v>
      </c>
      <c r="F19" s="7">
        <v>27.3</v>
      </c>
      <c r="G19" s="7">
        <v>133.6</v>
      </c>
      <c r="H19" s="7">
        <v>0</v>
      </c>
      <c r="I19" s="7">
        <v>0</v>
      </c>
      <c r="J19" s="7">
        <v>0</v>
      </c>
      <c r="K19" s="7">
        <v>15</v>
      </c>
      <c r="L19" s="7">
        <v>1.1000000000000001</v>
      </c>
      <c r="M19" s="32" t="s">
        <v>47</v>
      </c>
      <c r="N19" s="13">
        <v>5.2</v>
      </c>
      <c r="O19" s="7">
        <v>0.7</v>
      </c>
      <c r="P19" s="7">
        <v>31</v>
      </c>
      <c r="Q19" s="7">
        <v>153.4</v>
      </c>
      <c r="R19" s="7">
        <v>0</v>
      </c>
      <c r="S19" s="7">
        <v>0</v>
      </c>
      <c r="T19" s="7">
        <v>0</v>
      </c>
      <c r="U19" s="7">
        <v>17.899999999999999</v>
      </c>
      <c r="V19" s="7">
        <v>1.4</v>
      </c>
    </row>
    <row r="20" spans="1:22">
      <c r="A20" s="7"/>
      <c r="B20" s="10" t="s">
        <v>22</v>
      </c>
      <c r="C20" s="8"/>
      <c r="D20" s="24">
        <f>SUM(D14:D19)</f>
        <v>19.05</v>
      </c>
      <c r="E20" s="24">
        <f t="shared" ref="E20:L20" si="18">SUM(E14:E19)</f>
        <v>18.200000000000003</v>
      </c>
      <c r="F20" s="24">
        <f t="shared" si="18"/>
        <v>60.933333333333337</v>
      </c>
      <c r="G20" s="24">
        <f t="shared" si="18"/>
        <v>511.9</v>
      </c>
      <c r="H20" s="24">
        <f t="shared" si="18"/>
        <v>9.8666666666666654</v>
      </c>
      <c r="I20" s="24">
        <f t="shared" si="18"/>
        <v>0.12666666666666665</v>
      </c>
      <c r="J20" s="24">
        <f t="shared" si="18"/>
        <v>0.06</v>
      </c>
      <c r="K20" s="24">
        <f t="shared" si="18"/>
        <v>109.93333333333334</v>
      </c>
      <c r="L20" s="24">
        <f t="shared" si="18"/>
        <v>3.4333333333333336</v>
      </c>
      <c r="M20" s="32"/>
      <c r="N20" s="25">
        <f>SUM(N14:N19)</f>
        <v>24.903333333333336</v>
      </c>
      <c r="O20" s="25">
        <f t="shared" ref="O20:V20" si="19">SUM(O14:O19)</f>
        <v>25.200000000000003</v>
      </c>
      <c r="P20" s="25">
        <f t="shared" si="19"/>
        <v>76.013333333333335</v>
      </c>
      <c r="Q20" s="25">
        <f t="shared" si="19"/>
        <v>672.4666666666667</v>
      </c>
      <c r="R20" s="25">
        <f t="shared" si="19"/>
        <v>13.703333333333335</v>
      </c>
      <c r="S20" s="25">
        <f t="shared" si="19"/>
        <v>0.18</v>
      </c>
      <c r="T20" s="25">
        <f t="shared" si="19"/>
        <v>0.08</v>
      </c>
      <c r="U20" s="25">
        <f t="shared" si="19"/>
        <v>147.40333333333334</v>
      </c>
      <c r="V20" s="25">
        <f t="shared" si="19"/>
        <v>4.6333333333333329</v>
      </c>
    </row>
    <row r="21" spans="1:22">
      <c r="A21" s="7"/>
      <c r="B21" s="9" t="s">
        <v>23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32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7">
        <v>153</v>
      </c>
      <c r="B22" s="7" t="s">
        <v>104</v>
      </c>
      <c r="C22" s="8" t="s">
        <v>69</v>
      </c>
      <c r="D22" s="13">
        <v>10</v>
      </c>
      <c r="E22" s="13">
        <v>6.9</v>
      </c>
      <c r="F22" s="13">
        <v>12.1</v>
      </c>
      <c r="G22" s="13">
        <v>132.30000000000001</v>
      </c>
      <c r="H22" s="13">
        <v>0.1</v>
      </c>
      <c r="I22" s="13">
        <v>0</v>
      </c>
      <c r="J22" s="13">
        <v>0.1</v>
      </c>
      <c r="K22" s="13">
        <v>85.8</v>
      </c>
      <c r="L22" s="13">
        <v>0.3</v>
      </c>
      <c r="M22" s="32" t="s">
        <v>70</v>
      </c>
      <c r="N22" s="13">
        <f>D22/60*80</f>
        <v>13.333333333333332</v>
      </c>
      <c r="O22" s="13">
        <f>E22/60*80</f>
        <v>9.2000000000000011</v>
      </c>
      <c r="P22" s="13">
        <f>F22/60*80</f>
        <v>16.133333333333333</v>
      </c>
      <c r="Q22" s="13">
        <f>G22/60*80</f>
        <v>176.4</v>
      </c>
      <c r="R22" s="13">
        <f>H22/60*80</f>
        <v>0.13333333333333333</v>
      </c>
      <c r="S22" s="13">
        <f t="shared" ref="S22:V22" si="20">I22/60*80</f>
        <v>0</v>
      </c>
      <c r="T22" s="13">
        <f t="shared" si="20"/>
        <v>0.13333333333333333</v>
      </c>
      <c r="U22" s="13">
        <f t="shared" si="20"/>
        <v>114.39999999999999</v>
      </c>
      <c r="V22" s="13">
        <f t="shared" si="20"/>
        <v>0.4</v>
      </c>
    </row>
    <row r="23" spans="1:22">
      <c r="A23" s="7">
        <v>280</v>
      </c>
      <c r="B23" s="7" t="s">
        <v>64</v>
      </c>
      <c r="C23" s="8">
        <v>150</v>
      </c>
      <c r="D23" s="13">
        <v>0.6</v>
      </c>
      <c r="E23" s="13">
        <v>0.1</v>
      </c>
      <c r="F23" s="13">
        <v>19.899999999999999</v>
      </c>
      <c r="G23" s="13">
        <v>84.2</v>
      </c>
      <c r="H23" s="13">
        <v>0.1</v>
      </c>
      <c r="I23" s="13">
        <v>0</v>
      </c>
      <c r="J23" s="13">
        <v>0</v>
      </c>
      <c r="K23" s="13">
        <v>26.8</v>
      </c>
      <c r="L23" s="13">
        <v>0.4</v>
      </c>
      <c r="M23" s="32">
        <v>180</v>
      </c>
      <c r="N23" s="13">
        <f>D23/150*180</f>
        <v>0.72</v>
      </c>
      <c r="O23" s="13">
        <f>E23/150*180</f>
        <v>0.12000000000000001</v>
      </c>
      <c r="P23" s="13">
        <f>F23/150*180</f>
        <v>23.88</v>
      </c>
      <c r="Q23" s="13">
        <f>G23/150*180</f>
        <v>101.04</v>
      </c>
      <c r="R23" s="13">
        <f>H23/150*180</f>
        <v>0.12000000000000001</v>
      </c>
      <c r="S23" s="13">
        <f t="shared" ref="S23:V23" si="21">I23/150*180</f>
        <v>0</v>
      </c>
      <c r="T23" s="13">
        <f t="shared" si="21"/>
        <v>0</v>
      </c>
      <c r="U23" s="13">
        <f t="shared" si="21"/>
        <v>32.160000000000004</v>
      </c>
      <c r="V23" s="13">
        <f t="shared" si="21"/>
        <v>0.48000000000000004</v>
      </c>
    </row>
    <row r="24" spans="1:22">
      <c r="A24" s="7"/>
      <c r="B24" s="10" t="s">
        <v>22</v>
      </c>
      <c r="C24" s="8"/>
      <c r="D24" s="26">
        <f>SUM(D22:D23)</f>
        <v>10.6</v>
      </c>
      <c r="E24" s="26">
        <f t="shared" ref="E24:L24" si="22">SUM(E22:E23)</f>
        <v>7</v>
      </c>
      <c r="F24" s="26">
        <f t="shared" si="22"/>
        <v>32</v>
      </c>
      <c r="G24" s="26">
        <f t="shared" si="22"/>
        <v>216.5</v>
      </c>
      <c r="H24" s="26">
        <f t="shared" si="22"/>
        <v>0.2</v>
      </c>
      <c r="I24" s="26">
        <f t="shared" si="22"/>
        <v>0</v>
      </c>
      <c r="J24" s="26">
        <f t="shared" si="22"/>
        <v>0.1</v>
      </c>
      <c r="K24" s="26">
        <f t="shared" si="22"/>
        <v>112.6</v>
      </c>
      <c r="L24" s="26">
        <f t="shared" si="22"/>
        <v>0.7</v>
      </c>
      <c r="M24" s="32"/>
      <c r="N24" s="25">
        <f>SUM(N22:N23)</f>
        <v>14.053333333333333</v>
      </c>
      <c r="O24" s="25">
        <f t="shared" ref="O24:V24" si="23">SUM(O22:O23)</f>
        <v>9.32</v>
      </c>
      <c r="P24" s="25">
        <f t="shared" si="23"/>
        <v>40.013333333333335</v>
      </c>
      <c r="Q24" s="25">
        <f t="shared" si="23"/>
        <v>277.44</v>
      </c>
      <c r="R24" s="25">
        <f t="shared" si="23"/>
        <v>0.25333333333333335</v>
      </c>
      <c r="S24" s="25">
        <f t="shared" si="23"/>
        <v>0</v>
      </c>
      <c r="T24" s="25">
        <f t="shared" si="23"/>
        <v>0.13333333333333333</v>
      </c>
      <c r="U24" s="25">
        <f t="shared" si="23"/>
        <v>146.56</v>
      </c>
      <c r="V24" s="25">
        <f t="shared" si="23"/>
        <v>0.88000000000000012</v>
      </c>
    </row>
    <row r="25" spans="1:22">
      <c r="A25" s="7"/>
      <c r="B25" s="10" t="s">
        <v>24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32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23.25">
      <c r="A26" s="7">
        <v>19</v>
      </c>
      <c r="B26" s="45" t="s">
        <v>164</v>
      </c>
      <c r="C26" s="8">
        <v>60</v>
      </c>
      <c r="D26" s="13">
        <v>0.5</v>
      </c>
      <c r="E26" s="13">
        <v>6</v>
      </c>
      <c r="F26" s="13">
        <v>3.8</v>
      </c>
      <c r="G26" s="13">
        <v>72.45</v>
      </c>
      <c r="H26" s="13">
        <v>11</v>
      </c>
      <c r="I26" s="13">
        <v>0.02</v>
      </c>
      <c r="J26" s="13">
        <v>0.02</v>
      </c>
      <c r="K26" s="13">
        <v>8.1</v>
      </c>
      <c r="L26" s="13">
        <v>0.8</v>
      </c>
      <c r="M26" s="8">
        <v>60</v>
      </c>
      <c r="N26" s="13">
        <v>0.5</v>
      </c>
      <c r="O26" s="13">
        <v>6</v>
      </c>
      <c r="P26" s="13">
        <v>3.8</v>
      </c>
      <c r="Q26" s="13">
        <v>72.45</v>
      </c>
      <c r="R26" s="13">
        <v>11</v>
      </c>
      <c r="S26" s="13">
        <v>0.02</v>
      </c>
      <c r="T26" s="13">
        <v>0.02</v>
      </c>
      <c r="U26" s="13">
        <v>8.1</v>
      </c>
      <c r="V26" s="13">
        <v>0.8</v>
      </c>
    </row>
    <row r="27" spans="1:22" ht="23.25">
      <c r="A27" s="7">
        <v>218</v>
      </c>
      <c r="B27" s="45" t="s">
        <v>165</v>
      </c>
      <c r="C27" s="19" t="s">
        <v>178</v>
      </c>
      <c r="D27" s="13">
        <f>N27/150*120</f>
        <v>6.2399999999999993</v>
      </c>
      <c r="E27" s="13">
        <f t="shared" ref="E27:L27" si="24">O27/150*120</f>
        <v>6.6400000000000006</v>
      </c>
      <c r="F27" s="13">
        <f t="shared" si="24"/>
        <v>26.4</v>
      </c>
      <c r="G27" s="13">
        <f t="shared" si="24"/>
        <v>191.34399999999999</v>
      </c>
      <c r="H27" s="13">
        <f t="shared" si="24"/>
        <v>2.3200000000000003</v>
      </c>
      <c r="I27" s="13">
        <f t="shared" si="24"/>
        <v>0.16000000000000003</v>
      </c>
      <c r="J27" s="13">
        <f t="shared" si="24"/>
        <v>0.16000000000000003</v>
      </c>
      <c r="K27" s="13">
        <f t="shared" si="24"/>
        <v>36</v>
      </c>
      <c r="L27" s="13">
        <f t="shared" si="24"/>
        <v>3.44</v>
      </c>
      <c r="M27" s="19" t="s">
        <v>26</v>
      </c>
      <c r="N27" s="13">
        <v>7.8</v>
      </c>
      <c r="O27" s="13">
        <v>8.3000000000000007</v>
      </c>
      <c r="P27" s="13">
        <v>33</v>
      </c>
      <c r="Q27" s="13">
        <v>239.18</v>
      </c>
      <c r="R27" s="13">
        <v>2.9</v>
      </c>
      <c r="S27" s="13">
        <v>0.2</v>
      </c>
      <c r="T27" s="13">
        <v>0.2</v>
      </c>
      <c r="U27" s="13">
        <v>45</v>
      </c>
      <c r="V27" s="13">
        <v>4.3</v>
      </c>
    </row>
    <row r="28" spans="1:22">
      <c r="A28" s="7">
        <v>296</v>
      </c>
      <c r="B28" s="3" t="s">
        <v>61</v>
      </c>
      <c r="C28" s="5">
        <v>150</v>
      </c>
      <c r="D28" s="7">
        <v>1.1000000000000001</v>
      </c>
      <c r="E28" s="7">
        <v>1.2</v>
      </c>
      <c r="F28" s="7">
        <v>6.8</v>
      </c>
      <c r="G28" s="7">
        <v>42.5</v>
      </c>
      <c r="H28" s="7">
        <v>1.1000000000000001</v>
      </c>
      <c r="I28" s="7">
        <v>0.1</v>
      </c>
      <c r="J28" s="7">
        <v>0</v>
      </c>
      <c r="K28" s="7">
        <v>50.2</v>
      </c>
      <c r="L28" s="7">
        <v>0</v>
      </c>
      <c r="M28" s="31">
        <v>180</v>
      </c>
      <c r="N28" s="16">
        <f>D28/150*180</f>
        <v>1.32</v>
      </c>
      <c r="O28" s="16">
        <f>E28/150*180</f>
        <v>1.44</v>
      </c>
      <c r="P28" s="16">
        <f>F28/150*180</f>
        <v>8.16</v>
      </c>
      <c r="Q28" s="16">
        <f>G28/150*180</f>
        <v>51</v>
      </c>
      <c r="R28" s="16">
        <f>H28/150*180</f>
        <v>1.32</v>
      </c>
      <c r="S28" s="16">
        <f t="shared" ref="S28:V28" si="25">I28/150*180</f>
        <v>0.12000000000000001</v>
      </c>
      <c r="T28" s="16">
        <f t="shared" si="25"/>
        <v>0</v>
      </c>
      <c r="U28" s="16">
        <f t="shared" si="25"/>
        <v>60.24</v>
      </c>
      <c r="V28" s="16">
        <f t="shared" si="25"/>
        <v>0</v>
      </c>
    </row>
    <row r="29" spans="1:22">
      <c r="A29" s="7"/>
      <c r="B29" s="7" t="s">
        <v>53</v>
      </c>
      <c r="C29" s="20" t="s">
        <v>48</v>
      </c>
      <c r="D29" s="7">
        <v>2.1</v>
      </c>
      <c r="E29" s="7">
        <v>0.3</v>
      </c>
      <c r="F29" s="7">
        <v>14.8</v>
      </c>
      <c r="G29" s="7">
        <v>63.1</v>
      </c>
      <c r="H29" s="7">
        <v>0</v>
      </c>
      <c r="I29" s="7">
        <v>0</v>
      </c>
      <c r="J29" s="7">
        <v>0</v>
      </c>
      <c r="K29" s="7">
        <v>8.1</v>
      </c>
      <c r="L29" s="7">
        <v>0.7</v>
      </c>
      <c r="M29" s="32" t="s">
        <v>12</v>
      </c>
      <c r="N29" s="17">
        <v>2.9</v>
      </c>
      <c r="O29" s="17">
        <v>0.4</v>
      </c>
      <c r="P29" s="17">
        <v>17.600000000000001</v>
      </c>
      <c r="Q29" s="17">
        <v>86</v>
      </c>
      <c r="R29" s="17">
        <v>0</v>
      </c>
      <c r="S29" s="17">
        <v>0</v>
      </c>
      <c r="T29" s="17">
        <v>0</v>
      </c>
      <c r="U29" s="17">
        <v>10.4</v>
      </c>
      <c r="V29" s="17">
        <v>0.3</v>
      </c>
    </row>
    <row r="30" spans="1:22">
      <c r="A30" s="7"/>
      <c r="B30" s="10" t="s">
        <v>22</v>
      </c>
      <c r="C30" s="8"/>
      <c r="D30" s="26">
        <f>SUM(D26:D29)</f>
        <v>9.94</v>
      </c>
      <c r="E30" s="26">
        <f t="shared" ref="E30:L30" si="26">SUM(E26:E29)</f>
        <v>14.14</v>
      </c>
      <c r="F30" s="26">
        <f t="shared" si="26"/>
        <v>51.8</v>
      </c>
      <c r="G30" s="26">
        <f t="shared" si="26"/>
        <v>369.39400000000001</v>
      </c>
      <c r="H30" s="26">
        <f t="shared" si="26"/>
        <v>14.42</v>
      </c>
      <c r="I30" s="26">
        <f t="shared" si="26"/>
        <v>0.28000000000000003</v>
      </c>
      <c r="J30" s="26">
        <f t="shared" si="26"/>
        <v>0.18000000000000002</v>
      </c>
      <c r="K30" s="26">
        <f t="shared" si="26"/>
        <v>102.4</v>
      </c>
      <c r="L30" s="26">
        <f t="shared" si="26"/>
        <v>4.9400000000000004</v>
      </c>
      <c r="M30" s="32"/>
      <c r="N30" s="25">
        <f>SUM(N26:N29)</f>
        <v>12.520000000000001</v>
      </c>
      <c r="O30" s="25">
        <f t="shared" ref="O30:V30" si="27">SUM(O26:O29)</f>
        <v>16.14</v>
      </c>
      <c r="P30" s="25">
        <f t="shared" si="27"/>
        <v>62.559999999999995</v>
      </c>
      <c r="Q30" s="25">
        <f t="shared" si="27"/>
        <v>448.63</v>
      </c>
      <c r="R30" s="25">
        <f t="shared" si="27"/>
        <v>15.22</v>
      </c>
      <c r="S30" s="25">
        <f t="shared" si="27"/>
        <v>0.34</v>
      </c>
      <c r="T30" s="25">
        <f t="shared" si="27"/>
        <v>0.22</v>
      </c>
      <c r="U30" s="25">
        <f t="shared" si="27"/>
        <v>123.74000000000001</v>
      </c>
      <c r="V30" s="25">
        <f t="shared" si="27"/>
        <v>5.3999999999999995</v>
      </c>
    </row>
    <row r="31" spans="1:22">
      <c r="A31" s="7"/>
      <c r="B31" s="1" t="s">
        <v>25</v>
      </c>
      <c r="C31" s="8"/>
      <c r="D31" s="7">
        <f t="shared" ref="D31:L31" si="28">D9+D12+D20+D24+D30</f>
        <v>49.69</v>
      </c>
      <c r="E31" s="7">
        <f t="shared" si="28"/>
        <v>52.540000000000006</v>
      </c>
      <c r="F31" s="7">
        <f t="shared" si="28"/>
        <v>190.53333333333336</v>
      </c>
      <c r="G31" s="7">
        <f t="shared" si="28"/>
        <v>1442.7940000000001</v>
      </c>
      <c r="H31" s="7">
        <f t="shared" si="28"/>
        <v>38.086666666666666</v>
      </c>
      <c r="I31" s="7">
        <f t="shared" si="28"/>
        <v>0.60666666666666669</v>
      </c>
      <c r="J31" s="7">
        <f t="shared" si="28"/>
        <v>0.54</v>
      </c>
      <c r="K31" s="7">
        <f t="shared" si="28"/>
        <v>636.43333333333328</v>
      </c>
      <c r="L31" s="7">
        <f t="shared" si="28"/>
        <v>11.473333333333334</v>
      </c>
      <c r="M31" s="32"/>
      <c r="N31" s="17">
        <f t="shared" ref="N31:V31" si="29">N9+N12+N20+N24+N30</f>
        <v>65.416666666666671</v>
      </c>
      <c r="O31" s="17">
        <f t="shared" si="29"/>
        <v>66.460000000000008</v>
      </c>
      <c r="P31" s="17">
        <f t="shared" si="29"/>
        <v>241.26666666666665</v>
      </c>
      <c r="Q31" s="17">
        <f t="shared" si="29"/>
        <v>1850.9966666666669</v>
      </c>
      <c r="R31" s="17">
        <f t="shared" si="29"/>
        <v>43.296666666666674</v>
      </c>
      <c r="S31" s="17">
        <f t="shared" si="29"/>
        <v>0.72</v>
      </c>
      <c r="T31" s="17">
        <f t="shared" si="29"/>
        <v>0.65333333333333332</v>
      </c>
      <c r="U31" s="17">
        <f t="shared" si="29"/>
        <v>793.10333333333347</v>
      </c>
      <c r="V31" s="17">
        <f t="shared" si="29"/>
        <v>13.733333333333334</v>
      </c>
    </row>
  </sheetData>
  <mergeCells count="6">
    <mergeCell ref="U3:V3"/>
    <mergeCell ref="D3:G3"/>
    <mergeCell ref="H3:J3"/>
    <mergeCell ref="K3:L3"/>
    <mergeCell ref="N3:Q3"/>
    <mergeCell ref="R3:T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workbookViewId="0">
      <selection activeCell="C34" sqref="C34"/>
    </sheetView>
  </sheetViews>
  <sheetFormatPr defaultRowHeight="15"/>
  <cols>
    <col min="1" max="1" width="4.42578125" customWidth="1"/>
    <col min="2" max="2" width="34.5703125" customWidth="1"/>
    <col min="3" max="3" width="6" customWidth="1"/>
    <col min="4" max="6" width="3.42578125" customWidth="1"/>
    <col min="7" max="7" width="6" customWidth="1"/>
    <col min="8" max="12" width="3.42578125" customWidth="1"/>
    <col min="13" max="13" width="6" customWidth="1"/>
    <col min="14" max="16" width="3.42578125" customWidth="1"/>
    <col min="17" max="17" width="6" customWidth="1"/>
    <col min="18" max="22" width="3.42578125" customWidth="1"/>
  </cols>
  <sheetData>
    <row r="1" spans="1:22">
      <c r="A1" s="18"/>
      <c r="B1" s="35" t="s">
        <v>141</v>
      </c>
      <c r="C1" s="35"/>
      <c r="D1" s="1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>
      <c r="A2" s="18"/>
      <c r="B2" s="36" t="s">
        <v>105</v>
      </c>
      <c r="C2" s="35"/>
      <c r="D2" s="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>
      <c r="A3" s="7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</row>
    <row r="4" spans="1:22" ht="12.75" customHeight="1">
      <c r="A4" s="7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2">
      <c r="A5" s="7">
        <v>114</v>
      </c>
      <c r="B5" s="3" t="s">
        <v>106</v>
      </c>
      <c r="C5" s="5" t="s">
        <v>26</v>
      </c>
      <c r="D5" s="13">
        <f t="shared" ref="D5:L5" si="0">N5/200*150</f>
        <v>3.8400000000000003</v>
      </c>
      <c r="E5" s="13">
        <f t="shared" si="0"/>
        <v>4.9649999999999999</v>
      </c>
      <c r="F5" s="13">
        <f t="shared" si="0"/>
        <v>24.4575</v>
      </c>
      <c r="G5" s="13">
        <f t="shared" si="0"/>
        <v>157.59750000000003</v>
      </c>
      <c r="H5" s="13">
        <f t="shared" si="0"/>
        <v>1.6500000000000001</v>
      </c>
      <c r="I5" s="13">
        <f t="shared" si="0"/>
        <v>0.15</v>
      </c>
      <c r="J5" s="13">
        <f t="shared" si="0"/>
        <v>7.4999999999999997E-2</v>
      </c>
      <c r="K5" s="13">
        <f t="shared" si="0"/>
        <v>140.55000000000001</v>
      </c>
      <c r="L5" s="13">
        <f t="shared" si="0"/>
        <v>0.15</v>
      </c>
      <c r="M5" s="5" t="s">
        <v>39</v>
      </c>
      <c r="N5" s="13">
        <v>5.12</v>
      </c>
      <c r="O5" s="13">
        <v>6.62</v>
      </c>
      <c r="P5" s="13">
        <v>32.61</v>
      </c>
      <c r="Q5" s="13">
        <v>210.13</v>
      </c>
      <c r="R5" s="13">
        <v>2.2000000000000002</v>
      </c>
      <c r="S5" s="13">
        <v>0.2</v>
      </c>
      <c r="T5" s="13">
        <v>0.1</v>
      </c>
      <c r="U5" s="13">
        <v>187.4</v>
      </c>
      <c r="V5" s="13">
        <v>0.2</v>
      </c>
    </row>
    <row r="6" spans="1:22">
      <c r="A6" s="7">
        <v>296</v>
      </c>
      <c r="B6" s="7" t="s">
        <v>61</v>
      </c>
      <c r="C6" s="5">
        <v>150</v>
      </c>
      <c r="D6" s="7">
        <v>1.1000000000000001</v>
      </c>
      <c r="E6" s="7">
        <v>1.2</v>
      </c>
      <c r="F6" s="7">
        <v>6.8</v>
      </c>
      <c r="G6" s="7">
        <v>42.5</v>
      </c>
      <c r="H6" s="7">
        <v>1.1000000000000001</v>
      </c>
      <c r="I6" s="7">
        <v>0.1</v>
      </c>
      <c r="J6" s="7">
        <v>0</v>
      </c>
      <c r="K6" s="7">
        <v>50.2</v>
      </c>
      <c r="L6" s="7">
        <v>0</v>
      </c>
      <c r="M6" s="5">
        <v>180</v>
      </c>
      <c r="N6" s="16">
        <f>D6/150*180</f>
        <v>1.32</v>
      </c>
      <c r="O6" s="16">
        <f>E6/150*180</f>
        <v>1.44</v>
      </c>
      <c r="P6" s="16">
        <f>F6/150*180</f>
        <v>8.16</v>
      </c>
      <c r="Q6" s="16">
        <f>G6/150*180</f>
        <v>51</v>
      </c>
      <c r="R6" s="16">
        <f>H6/150*180</f>
        <v>1.32</v>
      </c>
      <c r="S6" s="16">
        <f t="shared" ref="S6:V6" si="1">I6/150*180</f>
        <v>0.12000000000000001</v>
      </c>
      <c r="T6" s="16">
        <f t="shared" si="1"/>
        <v>0</v>
      </c>
      <c r="U6" s="16">
        <f t="shared" si="1"/>
        <v>60.24</v>
      </c>
      <c r="V6" s="16">
        <f t="shared" si="1"/>
        <v>0</v>
      </c>
    </row>
    <row r="7" spans="1:22">
      <c r="A7" s="7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5">
        <v>40</v>
      </c>
      <c r="N7" s="16">
        <f>D7*2</f>
        <v>3.2</v>
      </c>
      <c r="O7" s="16">
        <f>E7*2</f>
        <v>0.4</v>
      </c>
      <c r="P7" s="16">
        <f>F7*2</f>
        <v>19.399999999999999</v>
      </c>
      <c r="Q7" s="16">
        <f>G7*2</f>
        <v>94</v>
      </c>
      <c r="R7" s="16">
        <f>H7*2</f>
        <v>0</v>
      </c>
      <c r="S7" s="16">
        <f t="shared" ref="S7:V7" si="2">I7*2</f>
        <v>0</v>
      </c>
      <c r="T7" s="16">
        <f t="shared" si="2"/>
        <v>0</v>
      </c>
      <c r="U7" s="16">
        <f t="shared" si="2"/>
        <v>9.1999999999999993</v>
      </c>
      <c r="V7" s="16">
        <f t="shared" si="2"/>
        <v>0.6</v>
      </c>
    </row>
    <row r="8" spans="1:22">
      <c r="A8" s="7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5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2">
      <c r="A9" s="7">
        <v>366</v>
      </c>
      <c r="B9" s="3" t="s">
        <v>31</v>
      </c>
      <c r="C9" s="14">
        <v>10</v>
      </c>
      <c r="D9" s="13">
        <v>2.6</v>
      </c>
      <c r="E9" s="13">
        <v>2.6</v>
      </c>
      <c r="F9" s="13">
        <v>0</v>
      </c>
      <c r="G9" s="13">
        <v>34.4</v>
      </c>
      <c r="H9" s="13">
        <v>0</v>
      </c>
      <c r="I9" s="13">
        <v>0</v>
      </c>
      <c r="J9" s="13">
        <v>0</v>
      </c>
      <c r="K9" s="13">
        <v>100</v>
      </c>
      <c r="L9" s="13">
        <v>0.1</v>
      </c>
      <c r="M9" s="31">
        <v>10</v>
      </c>
      <c r="N9" s="13">
        <v>2.6</v>
      </c>
      <c r="O9" s="13">
        <v>2.6</v>
      </c>
      <c r="P9" s="13">
        <v>0</v>
      </c>
      <c r="Q9" s="13">
        <v>34.4</v>
      </c>
      <c r="R9" s="13">
        <v>0</v>
      </c>
      <c r="S9" s="13">
        <v>0</v>
      </c>
      <c r="T9" s="13">
        <v>0</v>
      </c>
      <c r="U9" s="13">
        <v>100</v>
      </c>
      <c r="V9" s="13">
        <v>0.1</v>
      </c>
    </row>
    <row r="10" spans="1:22" ht="12.75" customHeight="1">
      <c r="A10" s="7"/>
      <c r="B10" s="10" t="s">
        <v>22</v>
      </c>
      <c r="C10" s="5"/>
      <c r="D10" s="22">
        <f>SUM(D5:D9)</f>
        <v>9.14</v>
      </c>
      <c r="E10" s="22">
        <f t="shared" ref="E10:L10" si="3">SUM(E5:E9)</f>
        <v>13.065</v>
      </c>
      <c r="F10" s="22">
        <f t="shared" si="3"/>
        <v>40.957499999999996</v>
      </c>
      <c r="G10" s="22">
        <f t="shared" si="3"/>
        <v>318.89749999999998</v>
      </c>
      <c r="H10" s="22">
        <f t="shared" si="3"/>
        <v>2.75</v>
      </c>
      <c r="I10" s="22">
        <f t="shared" si="3"/>
        <v>0.25</v>
      </c>
      <c r="J10" s="22">
        <f t="shared" si="3"/>
        <v>7.4999999999999997E-2</v>
      </c>
      <c r="K10" s="22">
        <f t="shared" si="3"/>
        <v>295.95</v>
      </c>
      <c r="L10" s="22">
        <f t="shared" si="3"/>
        <v>0.54999999999999993</v>
      </c>
      <c r="M10" s="31"/>
      <c r="N10" s="23">
        <f>SUM(N5:N9)</f>
        <v>12.24</v>
      </c>
      <c r="O10" s="23">
        <f t="shared" ref="O10:V10" si="4">SUM(O5:O9)</f>
        <v>15.16</v>
      </c>
      <c r="P10" s="23">
        <f t="shared" si="4"/>
        <v>60.169999999999995</v>
      </c>
      <c r="Q10" s="23">
        <f t="shared" si="4"/>
        <v>426.92999999999995</v>
      </c>
      <c r="R10" s="23">
        <f t="shared" si="4"/>
        <v>3.5200000000000005</v>
      </c>
      <c r="S10" s="23">
        <f t="shared" si="4"/>
        <v>0.32</v>
      </c>
      <c r="T10" s="23">
        <f t="shared" si="4"/>
        <v>0.1</v>
      </c>
      <c r="U10" s="23">
        <f t="shared" si="4"/>
        <v>357.44000000000005</v>
      </c>
      <c r="V10" s="23">
        <f t="shared" si="4"/>
        <v>0.9</v>
      </c>
    </row>
    <row r="11" spans="1:22" ht="12.75" customHeight="1">
      <c r="A11" s="7"/>
      <c r="B11" s="1" t="s">
        <v>21</v>
      </c>
      <c r="C11" s="5"/>
      <c r="D11" s="3"/>
      <c r="E11" s="3"/>
      <c r="F11" s="3"/>
      <c r="G11" s="3"/>
      <c r="H11" s="3"/>
      <c r="I11" s="3"/>
      <c r="J11" s="3"/>
      <c r="K11" s="3"/>
      <c r="L11" s="3"/>
      <c r="M11" s="31"/>
      <c r="N11" s="16"/>
      <c r="O11" s="16"/>
      <c r="P11" s="16"/>
      <c r="Q11" s="16"/>
      <c r="R11" s="16"/>
      <c r="S11" s="16"/>
      <c r="T11" s="16"/>
      <c r="U11" s="16"/>
      <c r="V11" s="16"/>
    </row>
    <row r="12" spans="1:22">
      <c r="A12" s="7">
        <v>89</v>
      </c>
      <c r="B12" s="3" t="s">
        <v>38</v>
      </c>
      <c r="C12" s="5">
        <v>100</v>
      </c>
      <c r="D12" s="13">
        <v>0.4</v>
      </c>
      <c r="E12" s="13">
        <v>0.4</v>
      </c>
      <c r="F12" s="13">
        <v>9.8000000000000007</v>
      </c>
      <c r="G12" s="13">
        <v>45</v>
      </c>
      <c r="H12" s="13">
        <v>11.8</v>
      </c>
      <c r="I12" s="13">
        <v>0</v>
      </c>
      <c r="J12" s="13">
        <v>0</v>
      </c>
      <c r="K12" s="13">
        <v>58.8</v>
      </c>
      <c r="L12" s="13">
        <v>1.3</v>
      </c>
      <c r="M12" s="31">
        <v>100</v>
      </c>
      <c r="N12" s="13">
        <v>0.4</v>
      </c>
      <c r="O12" s="13">
        <v>0.4</v>
      </c>
      <c r="P12" s="13">
        <v>9.8000000000000007</v>
      </c>
      <c r="Q12" s="13">
        <v>45</v>
      </c>
      <c r="R12" s="13">
        <v>11.8</v>
      </c>
      <c r="S12" s="13">
        <v>0</v>
      </c>
      <c r="T12" s="13">
        <v>0</v>
      </c>
      <c r="U12" s="13">
        <v>58.8</v>
      </c>
      <c r="V12" s="13">
        <v>1.3</v>
      </c>
    </row>
    <row r="13" spans="1:22">
      <c r="A13" s="7"/>
      <c r="B13" s="10" t="s">
        <v>22</v>
      </c>
      <c r="C13" s="5"/>
      <c r="D13" s="22">
        <f>D12</f>
        <v>0.4</v>
      </c>
      <c r="E13" s="22">
        <f t="shared" ref="E13:L13" si="5">E12</f>
        <v>0.4</v>
      </c>
      <c r="F13" s="22">
        <f t="shared" si="5"/>
        <v>9.8000000000000007</v>
      </c>
      <c r="G13" s="22">
        <f t="shared" si="5"/>
        <v>45</v>
      </c>
      <c r="H13" s="22">
        <f t="shared" si="5"/>
        <v>11.8</v>
      </c>
      <c r="I13" s="22">
        <f t="shared" si="5"/>
        <v>0</v>
      </c>
      <c r="J13" s="22">
        <f t="shared" si="5"/>
        <v>0</v>
      </c>
      <c r="K13" s="22">
        <f t="shared" si="5"/>
        <v>58.8</v>
      </c>
      <c r="L13" s="22">
        <f t="shared" si="5"/>
        <v>1.3</v>
      </c>
      <c r="M13" s="31"/>
      <c r="N13" s="22">
        <f>N12</f>
        <v>0.4</v>
      </c>
      <c r="O13" s="22">
        <f t="shared" ref="O13:V13" si="6">O12</f>
        <v>0.4</v>
      </c>
      <c r="P13" s="22">
        <f t="shared" si="6"/>
        <v>9.8000000000000007</v>
      </c>
      <c r="Q13" s="22">
        <f t="shared" si="6"/>
        <v>45</v>
      </c>
      <c r="R13" s="22">
        <f t="shared" si="6"/>
        <v>11.8</v>
      </c>
      <c r="S13" s="22">
        <f t="shared" si="6"/>
        <v>0</v>
      </c>
      <c r="T13" s="22">
        <f t="shared" si="6"/>
        <v>0</v>
      </c>
      <c r="U13" s="22">
        <f t="shared" si="6"/>
        <v>58.8</v>
      </c>
      <c r="V13" s="22">
        <f t="shared" si="6"/>
        <v>1.3</v>
      </c>
    </row>
    <row r="14" spans="1:22" ht="12" customHeight="1">
      <c r="A14" s="7"/>
      <c r="B14" s="6" t="s">
        <v>11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32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3.25">
      <c r="A15" s="7">
        <v>22</v>
      </c>
      <c r="B15" s="44" t="s">
        <v>166</v>
      </c>
      <c r="C15" s="5">
        <v>40</v>
      </c>
      <c r="D15" s="13">
        <f>N15/60*40</f>
        <v>0.4</v>
      </c>
      <c r="E15" s="13">
        <f>O15/60*40</f>
        <v>2.8666666666666667</v>
      </c>
      <c r="F15" s="13">
        <f>P15/60*40</f>
        <v>1.4000000000000001</v>
      </c>
      <c r="G15" s="13">
        <v>34.1</v>
      </c>
      <c r="H15" s="13">
        <f>R15/60*40</f>
        <v>2.4000000000000004</v>
      </c>
      <c r="I15" s="13">
        <f>S15/60*40</f>
        <v>0</v>
      </c>
      <c r="J15" s="13">
        <f>T15/60*40</f>
        <v>0</v>
      </c>
      <c r="K15" s="13">
        <f>U15/60*40</f>
        <v>7.333333333333333</v>
      </c>
      <c r="L15" s="13">
        <f>V15/60*40</f>
        <v>0.2</v>
      </c>
      <c r="M15" s="31">
        <v>60</v>
      </c>
      <c r="N15" s="13">
        <v>0.6</v>
      </c>
      <c r="O15" s="13">
        <v>4.3</v>
      </c>
      <c r="P15" s="13">
        <v>2.1</v>
      </c>
      <c r="Q15" s="13">
        <v>51.2</v>
      </c>
      <c r="R15" s="13">
        <v>3.6</v>
      </c>
      <c r="S15" s="13">
        <v>0</v>
      </c>
      <c r="T15" s="13">
        <v>0</v>
      </c>
      <c r="U15" s="13">
        <v>11</v>
      </c>
      <c r="V15" s="13">
        <v>0.3</v>
      </c>
    </row>
    <row r="16" spans="1:22">
      <c r="A16" s="7">
        <v>71</v>
      </c>
      <c r="B16" s="7" t="s">
        <v>107</v>
      </c>
      <c r="C16" s="8">
        <v>150</v>
      </c>
      <c r="D16" s="13">
        <v>3.7</v>
      </c>
      <c r="E16" s="13">
        <v>4.9000000000000004</v>
      </c>
      <c r="F16" s="13">
        <v>11</v>
      </c>
      <c r="G16" s="13">
        <v>102.6</v>
      </c>
      <c r="H16" s="13">
        <v>7</v>
      </c>
      <c r="I16" s="13">
        <v>9.6000000000000002E-2</v>
      </c>
      <c r="J16" s="13">
        <v>9.6000000000000002E-2</v>
      </c>
      <c r="K16" s="13">
        <v>34</v>
      </c>
      <c r="L16" s="13">
        <v>0.89</v>
      </c>
      <c r="M16" s="32">
        <v>200</v>
      </c>
      <c r="N16" s="7">
        <f>D16/15*20</f>
        <v>4.9333333333333336</v>
      </c>
      <c r="O16" s="7">
        <f>E16/15*20</f>
        <v>6.5333333333333341</v>
      </c>
      <c r="P16" s="7">
        <f>F16/15*20</f>
        <v>14.666666666666666</v>
      </c>
      <c r="Q16" s="7">
        <f>G16/15*20</f>
        <v>136.80000000000001</v>
      </c>
      <c r="R16" s="7">
        <f>H16/15*20</f>
        <v>9.3333333333333339</v>
      </c>
      <c r="S16" s="7">
        <f t="shared" ref="S16:V16" si="7">I16/15*20</f>
        <v>0.128</v>
      </c>
      <c r="T16" s="7">
        <f t="shared" si="7"/>
        <v>0.128</v>
      </c>
      <c r="U16" s="7">
        <f t="shared" si="7"/>
        <v>45.333333333333329</v>
      </c>
      <c r="V16" s="7">
        <f t="shared" si="7"/>
        <v>1.1866666666666668</v>
      </c>
    </row>
    <row r="17" spans="1:22">
      <c r="A17" s="7">
        <v>205</v>
      </c>
      <c r="B17" s="7" t="s">
        <v>109</v>
      </c>
      <c r="C17" s="8">
        <v>40</v>
      </c>
      <c r="D17" s="13">
        <v>4.0999999999999996</v>
      </c>
      <c r="E17" s="13">
        <v>7.8</v>
      </c>
      <c r="F17" s="13">
        <v>0.3</v>
      </c>
      <c r="G17" s="13">
        <v>110</v>
      </c>
      <c r="H17" s="13">
        <v>0</v>
      </c>
      <c r="I17" s="13">
        <v>0</v>
      </c>
      <c r="J17" s="13">
        <v>0</v>
      </c>
      <c r="K17" s="13">
        <v>9.6</v>
      </c>
      <c r="L17" s="13">
        <v>0.5</v>
      </c>
      <c r="M17" s="32">
        <v>60</v>
      </c>
      <c r="N17" s="13">
        <f>D17/40*60</f>
        <v>6.1499999999999995</v>
      </c>
      <c r="O17" s="13">
        <f>E17/40*60</f>
        <v>11.700000000000001</v>
      </c>
      <c r="P17" s="13">
        <f>F17/40*60</f>
        <v>0.44999999999999996</v>
      </c>
      <c r="Q17" s="13">
        <f>G17/40*60</f>
        <v>165</v>
      </c>
      <c r="R17" s="13">
        <f>H17/40*60</f>
        <v>0</v>
      </c>
      <c r="S17" s="13">
        <f t="shared" ref="S17:V17" si="8">I17/40*60</f>
        <v>0</v>
      </c>
      <c r="T17" s="13">
        <f t="shared" si="8"/>
        <v>0</v>
      </c>
      <c r="U17" s="13">
        <f t="shared" si="8"/>
        <v>14.399999999999999</v>
      </c>
      <c r="V17" s="13">
        <f t="shared" si="8"/>
        <v>0.75</v>
      </c>
    </row>
    <row r="18" spans="1:22">
      <c r="A18" s="7">
        <v>235</v>
      </c>
      <c r="B18" s="7" t="s">
        <v>108</v>
      </c>
      <c r="C18" s="8">
        <v>100</v>
      </c>
      <c r="D18" s="13">
        <f>N18/150*100</f>
        <v>2</v>
      </c>
      <c r="E18" s="13">
        <f>O18/150*100</f>
        <v>3.8</v>
      </c>
      <c r="F18" s="13">
        <f>P18/150*100</f>
        <v>5.5333333333333341</v>
      </c>
      <c r="G18" s="13">
        <v>79.73</v>
      </c>
      <c r="H18" s="13">
        <f>R18/150*100</f>
        <v>3.0666666666666664</v>
      </c>
      <c r="I18" s="13">
        <f>S18/150*100</f>
        <v>0</v>
      </c>
      <c r="J18" s="13">
        <f>T18/150*100</f>
        <v>0</v>
      </c>
      <c r="K18" s="13">
        <f>U18/150*100</f>
        <v>55.133333333333333</v>
      </c>
      <c r="L18" s="13">
        <f>V18/150*100</f>
        <v>0.46666666666666662</v>
      </c>
      <c r="M18" s="32">
        <v>150</v>
      </c>
      <c r="N18" s="13">
        <v>3</v>
      </c>
      <c r="O18" s="13">
        <v>5.7</v>
      </c>
      <c r="P18" s="13">
        <v>8.3000000000000007</v>
      </c>
      <c r="Q18" s="13">
        <v>119.6</v>
      </c>
      <c r="R18" s="13">
        <v>4.5999999999999996</v>
      </c>
      <c r="S18" s="13">
        <v>0</v>
      </c>
      <c r="T18" s="13">
        <v>0</v>
      </c>
      <c r="U18" s="13">
        <v>82.7</v>
      </c>
      <c r="V18" s="13">
        <v>0.7</v>
      </c>
    </row>
    <row r="19" spans="1:22">
      <c r="A19" s="7">
        <v>282</v>
      </c>
      <c r="B19" s="7" t="s">
        <v>81</v>
      </c>
      <c r="C19" s="8">
        <v>150</v>
      </c>
      <c r="D19" s="13">
        <v>0.1</v>
      </c>
      <c r="E19" s="13">
        <v>0.1</v>
      </c>
      <c r="F19" s="13">
        <v>11.9</v>
      </c>
      <c r="G19" s="13">
        <v>50</v>
      </c>
      <c r="H19" s="13">
        <v>0.6</v>
      </c>
      <c r="I19" s="13">
        <v>0</v>
      </c>
      <c r="J19" s="13">
        <v>0</v>
      </c>
      <c r="K19" s="13">
        <v>11.1</v>
      </c>
      <c r="L19" s="13">
        <v>0.4</v>
      </c>
      <c r="M19" s="33">
        <v>180</v>
      </c>
      <c r="N19" s="13">
        <f>D19/150*180</f>
        <v>0.12000000000000001</v>
      </c>
      <c r="O19" s="13">
        <f>E19/150*180</f>
        <v>0.12000000000000001</v>
      </c>
      <c r="P19" s="13">
        <f>F19/150*180</f>
        <v>14.280000000000001</v>
      </c>
      <c r="Q19" s="13">
        <f>G19/150*180</f>
        <v>60</v>
      </c>
      <c r="R19" s="13">
        <f>H19/150*180</f>
        <v>0.72</v>
      </c>
      <c r="S19" s="13">
        <f t="shared" ref="S19:V19" si="9">I19/150*180</f>
        <v>0</v>
      </c>
      <c r="T19" s="13">
        <f t="shared" si="9"/>
        <v>0</v>
      </c>
      <c r="U19" s="13">
        <f t="shared" si="9"/>
        <v>13.319999999999999</v>
      </c>
      <c r="V19" s="13">
        <f t="shared" si="9"/>
        <v>0.48000000000000004</v>
      </c>
    </row>
    <row r="20" spans="1:22">
      <c r="A20" s="7"/>
      <c r="B20" s="7" t="s">
        <v>53</v>
      </c>
      <c r="C20" s="8" t="s">
        <v>27</v>
      </c>
      <c r="D20" s="7">
        <v>4.5</v>
      </c>
      <c r="E20" s="7">
        <v>0.6</v>
      </c>
      <c r="F20" s="7">
        <v>27.3</v>
      </c>
      <c r="G20" s="7">
        <v>133.6</v>
      </c>
      <c r="H20" s="7">
        <v>0</v>
      </c>
      <c r="I20" s="7">
        <v>0</v>
      </c>
      <c r="J20" s="7">
        <v>0</v>
      </c>
      <c r="K20" s="7">
        <v>15</v>
      </c>
      <c r="L20" s="7">
        <v>1.1000000000000001</v>
      </c>
      <c r="M20" s="32" t="s">
        <v>47</v>
      </c>
      <c r="N20" s="13">
        <v>5.2</v>
      </c>
      <c r="O20" s="7">
        <v>0.7</v>
      </c>
      <c r="P20" s="7">
        <v>31</v>
      </c>
      <c r="Q20" s="7">
        <v>153.4</v>
      </c>
      <c r="R20" s="7">
        <v>0</v>
      </c>
      <c r="S20" s="7">
        <v>0</v>
      </c>
      <c r="T20" s="7">
        <v>0</v>
      </c>
      <c r="U20" s="7">
        <v>17.899999999999999</v>
      </c>
      <c r="V20" s="7">
        <v>1.4</v>
      </c>
    </row>
    <row r="21" spans="1:22">
      <c r="A21" s="7"/>
      <c r="B21" s="10" t="s">
        <v>22</v>
      </c>
      <c r="C21" s="8"/>
      <c r="D21" s="24">
        <f>SUM(D15:D20)</f>
        <v>14.799999999999999</v>
      </c>
      <c r="E21" s="24">
        <f t="shared" ref="E21:L21" si="10">SUM(E15:E20)</f>
        <v>20.06666666666667</v>
      </c>
      <c r="F21" s="24">
        <f t="shared" si="10"/>
        <v>57.433333333333337</v>
      </c>
      <c r="G21" s="24">
        <f t="shared" si="10"/>
        <v>510.03</v>
      </c>
      <c r="H21" s="24">
        <f t="shared" si="10"/>
        <v>13.066666666666666</v>
      </c>
      <c r="I21" s="24">
        <f t="shared" si="10"/>
        <v>9.6000000000000002E-2</v>
      </c>
      <c r="J21" s="24">
        <f t="shared" si="10"/>
        <v>9.6000000000000002E-2</v>
      </c>
      <c r="K21" s="24">
        <f t="shared" si="10"/>
        <v>132.16666666666666</v>
      </c>
      <c r="L21" s="24">
        <f t="shared" si="10"/>
        <v>3.5566666666666666</v>
      </c>
      <c r="M21" s="32"/>
      <c r="N21" s="25">
        <f>SUM(N15:N20)</f>
        <v>20.003333333333334</v>
      </c>
      <c r="O21" s="25">
        <f t="shared" ref="O21:V21" si="11">SUM(O15:O20)</f>
        <v>29.053333333333335</v>
      </c>
      <c r="P21" s="25">
        <f t="shared" si="11"/>
        <v>70.796666666666667</v>
      </c>
      <c r="Q21" s="25">
        <f t="shared" si="11"/>
        <v>686</v>
      </c>
      <c r="R21" s="25">
        <f t="shared" si="11"/>
        <v>18.25333333333333</v>
      </c>
      <c r="S21" s="25">
        <f t="shared" si="11"/>
        <v>0.128</v>
      </c>
      <c r="T21" s="25">
        <f t="shared" si="11"/>
        <v>0.128</v>
      </c>
      <c r="U21" s="25">
        <f t="shared" si="11"/>
        <v>184.65333333333334</v>
      </c>
      <c r="V21" s="25">
        <f t="shared" si="11"/>
        <v>4.8166666666666664</v>
      </c>
    </row>
    <row r="22" spans="1:22">
      <c r="A22" s="7"/>
      <c r="B22" s="9" t="s">
        <v>23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32"/>
      <c r="N22" s="17"/>
      <c r="O22" s="17"/>
      <c r="P22" s="17"/>
      <c r="Q22" s="17"/>
      <c r="R22" s="17"/>
      <c r="S22" s="17"/>
      <c r="T22" s="17"/>
      <c r="U22" s="17"/>
      <c r="V22" s="17"/>
    </row>
    <row r="23" spans="1:22">
      <c r="A23" s="7">
        <v>328</v>
      </c>
      <c r="B23" s="7" t="s">
        <v>119</v>
      </c>
      <c r="C23" s="8" t="s">
        <v>111</v>
      </c>
      <c r="D23" s="13">
        <v>5.9</v>
      </c>
      <c r="E23" s="13">
        <v>3.4</v>
      </c>
      <c r="F23" s="13">
        <v>27.5</v>
      </c>
      <c r="G23" s="13">
        <v>158</v>
      </c>
      <c r="H23" s="13">
        <v>1.3</v>
      </c>
      <c r="I23" s="13">
        <v>0.1</v>
      </c>
      <c r="J23" s="13">
        <v>0.1</v>
      </c>
      <c r="K23" s="13">
        <v>56.1</v>
      </c>
      <c r="L23" s="13">
        <v>0.6</v>
      </c>
      <c r="M23" s="32" t="s">
        <v>113</v>
      </c>
      <c r="N23" s="13">
        <f>D23/80*120</f>
        <v>8.8500000000000014</v>
      </c>
      <c r="O23" s="13">
        <f>E23/80*120</f>
        <v>5.0999999999999996</v>
      </c>
      <c r="P23" s="13">
        <f>F23/80*120</f>
        <v>41.25</v>
      </c>
      <c r="Q23" s="13">
        <f>G23/80*120</f>
        <v>237</v>
      </c>
      <c r="R23" s="13">
        <f>H23/80*120</f>
        <v>1.9500000000000002</v>
      </c>
      <c r="S23" s="13">
        <f t="shared" ref="S23:V23" si="12">I23/80*120</f>
        <v>0.15</v>
      </c>
      <c r="T23" s="13">
        <f t="shared" si="12"/>
        <v>0.15</v>
      </c>
      <c r="U23" s="13">
        <f t="shared" si="12"/>
        <v>84.15</v>
      </c>
      <c r="V23" s="13">
        <f t="shared" si="12"/>
        <v>0.89999999999999991</v>
      </c>
    </row>
    <row r="24" spans="1:22">
      <c r="A24" s="7">
        <v>289</v>
      </c>
      <c r="B24" s="7" t="s">
        <v>77</v>
      </c>
      <c r="C24" s="8">
        <v>150</v>
      </c>
      <c r="D24" s="13">
        <v>0.5</v>
      </c>
      <c r="E24" s="13">
        <v>0.2</v>
      </c>
      <c r="F24" s="13">
        <v>7.2</v>
      </c>
      <c r="G24" s="13">
        <v>35.1</v>
      </c>
      <c r="H24" s="13">
        <v>42</v>
      </c>
      <c r="I24" s="13">
        <v>0</v>
      </c>
      <c r="J24" s="13">
        <v>0</v>
      </c>
      <c r="K24" s="13">
        <v>15.8</v>
      </c>
      <c r="L24" s="13">
        <v>0.3</v>
      </c>
      <c r="M24" s="32">
        <v>180</v>
      </c>
      <c r="N24" s="13">
        <f>D24/150*180</f>
        <v>0.60000000000000009</v>
      </c>
      <c r="O24" s="13">
        <f>E24/150*180</f>
        <v>0.24000000000000002</v>
      </c>
      <c r="P24" s="13">
        <f>F24/150*180</f>
        <v>8.64</v>
      </c>
      <c r="Q24" s="13">
        <f>G24/150*180</f>
        <v>42.120000000000005</v>
      </c>
      <c r="R24" s="13">
        <f>H24/150*180</f>
        <v>50.400000000000006</v>
      </c>
      <c r="S24" s="13">
        <f t="shared" ref="S24:V24" si="13">I24/150*180</f>
        <v>0</v>
      </c>
      <c r="T24" s="13">
        <f t="shared" si="13"/>
        <v>0</v>
      </c>
      <c r="U24" s="13">
        <f t="shared" si="13"/>
        <v>18.96</v>
      </c>
      <c r="V24" s="13">
        <f t="shared" si="13"/>
        <v>0.36</v>
      </c>
    </row>
    <row r="25" spans="1:22">
      <c r="A25" s="7"/>
      <c r="B25" s="10" t="s">
        <v>22</v>
      </c>
      <c r="C25" s="8"/>
      <c r="D25" s="26">
        <f>SUM(D23:D24)</f>
        <v>6.4</v>
      </c>
      <c r="E25" s="26">
        <f t="shared" ref="E25:L25" si="14">SUM(E23:E24)</f>
        <v>3.6</v>
      </c>
      <c r="F25" s="26">
        <f t="shared" si="14"/>
        <v>34.700000000000003</v>
      </c>
      <c r="G25" s="26">
        <f t="shared" si="14"/>
        <v>193.1</v>
      </c>
      <c r="H25" s="26">
        <f t="shared" si="14"/>
        <v>43.3</v>
      </c>
      <c r="I25" s="26">
        <f t="shared" si="14"/>
        <v>0.1</v>
      </c>
      <c r="J25" s="26">
        <f t="shared" si="14"/>
        <v>0.1</v>
      </c>
      <c r="K25" s="26">
        <f t="shared" si="14"/>
        <v>71.900000000000006</v>
      </c>
      <c r="L25" s="26">
        <f t="shared" si="14"/>
        <v>0.89999999999999991</v>
      </c>
      <c r="M25" s="32"/>
      <c r="N25" s="25">
        <f>SUM(N23:N24)</f>
        <v>9.4500000000000011</v>
      </c>
      <c r="O25" s="25">
        <f t="shared" ref="O25:V25" si="15">SUM(O23:O24)</f>
        <v>5.34</v>
      </c>
      <c r="P25" s="25">
        <f t="shared" si="15"/>
        <v>49.89</v>
      </c>
      <c r="Q25" s="25">
        <f t="shared" si="15"/>
        <v>279.12</v>
      </c>
      <c r="R25" s="25">
        <f t="shared" si="15"/>
        <v>52.350000000000009</v>
      </c>
      <c r="S25" s="25">
        <f t="shared" si="15"/>
        <v>0.15</v>
      </c>
      <c r="T25" s="25">
        <f t="shared" si="15"/>
        <v>0.15</v>
      </c>
      <c r="U25" s="25">
        <f t="shared" si="15"/>
        <v>103.11000000000001</v>
      </c>
      <c r="V25" s="25">
        <f t="shared" si="15"/>
        <v>1.2599999999999998</v>
      </c>
    </row>
    <row r="26" spans="1:22">
      <c r="A26" s="7"/>
      <c r="B26" s="10" t="s">
        <v>24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32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3.25">
      <c r="A27" s="7">
        <v>28</v>
      </c>
      <c r="B27" s="45" t="s">
        <v>167</v>
      </c>
      <c r="C27" s="32">
        <v>60</v>
      </c>
      <c r="D27" s="13">
        <v>1</v>
      </c>
      <c r="E27" s="13">
        <v>4.3</v>
      </c>
      <c r="F27" s="13">
        <v>5.0999999999999996</v>
      </c>
      <c r="G27" s="13">
        <v>62.9</v>
      </c>
      <c r="H27" s="13">
        <v>1.3</v>
      </c>
      <c r="I27" s="13">
        <v>0</v>
      </c>
      <c r="J27" s="13">
        <v>0</v>
      </c>
      <c r="K27" s="13">
        <v>23.6</v>
      </c>
      <c r="L27" s="13">
        <v>0.5</v>
      </c>
      <c r="M27" s="32">
        <v>60</v>
      </c>
      <c r="N27" s="13">
        <v>1</v>
      </c>
      <c r="O27" s="13">
        <v>4.3</v>
      </c>
      <c r="P27" s="13">
        <v>5.0999999999999996</v>
      </c>
      <c r="Q27" s="13">
        <v>62.9</v>
      </c>
      <c r="R27" s="13">
        <v>1.3</v>
      </c>
      <c r="S27" s="13">
        <v>0</v>
      </c>
      <c r="T27" s="13">
        <v>0</v>
      </c>
      <c r="U27" s="13">
        <v>23.6</v>
      </c>
      <c r="V27" s="13">
        <v>0.5</v>
      </c>
    </row>
    <row r="28" spans="1:22" ht="23.25">
      <c r="A28" s="7">
        <v>185</v>
      </c>
      <c r="B28" s="45" t="s">
        <v>123</v>
      </c>
      <c r="C28" s="19" t="s">
        <v>179</v>
      </c>
      <c r="D28" s="13">
        <f>N28/150*130</f>
        <v>13</v>
      </c>
      <c r="E28" s="13">
        <f t="shared" ref="E28:L28" si="16">O28/150*130</f>
        <v>5.2</v>
      </c>
      <c r="F28" s="13">
        <f t="shared" si="16"/>
        <v>16.986666666666668</v>
      </c>
      <c r="G28" s="13">
        <f t="shared" si="16"/>
        <v>186.07333333333332</v>
      </c>
      <c r="H28" s="13">
        <f t="shared" si="16"/>
        <v>1.4993333333333332</v>
      </c>
      <c r="I28" s="13">
        <f t="shared" si="16"/>
        <v>0.19933333333333333</v>
      </c>
      <c r="J28" s="13">
        <f t="shared" si="16"/>
        <v>0.69333333333333347</v>
      </c>
      <c r="K28" s="13">
        <f t="shared" si="16"/>
        <v>19.93333333333333</v>
      </c>
      <c r="L28" s="13">
        <f t="shared" si="16"/>
        <v>2.8946666666666667</v>
      </c>
      <c r="M28" s="33" t="s">
        <v>87</v>
      </c>
      <c r="N28" s="13">
        <v>15</v>
      </c>
      <c r="O28" s="13">
        <v>6</v>
      </c>
      <c r="P28" s="13">
        <v>19.600000000000001</v>
      </c>
      <c r="Q28" s="13">
        <v>214.7</v>
      </c>
      <c r="R28" s="13">
        <v>1.73</v>
      </c>
      <c r="S28" s="13">
        <v>0.23</v>
      </c>
      <c r="T28" s="13">
        <v>0.8</v>
      </c>
      <c r="U28" s="13">
        <v>23</v>
      </c>
      <c r="V28" s="13">
        <v>3.34</v>
      </c>
    </row>
    <row r="29" spans="1:22">
      <c r="A29" s="7">
        <v>300</v>
      </c>
      <c r="B29" s="3" t="s">
        <v>37</v>
      </c>
      <c r="C29" s="5">
        <v>150</v>
      </c>
      <c r="D29" s="13">
        <v>0</v>
      </c>
      <c r="E29" s="13">
        <v>0</v>
      </c>
      <c r="F29" s="13">
        <v>5</v>
      </c>
      <c r="G29" s="13">
        <v>20</v>
      </c>
      <c r="H29" s="13">
        <v>0</v>
      </c>
      <c r="I29" s="13">
        <v>0</v>
      </c>
      <c r="J29" s="13">
        <v>0</v>
      </c>
      <c r="K29" s="13">
        <v>7</v>
      </c>
      <c r="L29" s="13">
        <v>0</v>
      </c>
      <c r="M29" s="32">
        <v>180</v>
      </c>
      <c r="N29" s="17">
        <f>D29/150*180</f>
        <v>0</v>
      </c>
      <c r="O29" s="17">
        <f>E29/150*180</f>
        <v>0</v>
      </c>
      <c r="P29" s="17">
        <f>F29/150*180</f>
        <v>6</v>
      </c>
      <c r="Q29" s="17">
        <f>G29/150*180</f>
        <v>24</v>
      </c>
      <c r="R29" s="17">
        <f>H29/150*180</f>
        <v>0</v>
      </c>
      <c r="S29" s="17">
        <f t="shared" ref="S29:V29" si="17">I29/150*180</f>
        <v>0</v>
      </c>
      <c r="T29" s="17">
        <f t="shared" si="17"/>
        <v>0</v>
      </c>
      <c r="U29" s="17">
        <f t="shared" si="17"/>
        <v>8.4</v>
      </c>
      <c r="V29" s="17">
        <f t="shared" si="17"/>
        <v>0</v>
      </c>
    </row>
    <row r="30" spans="1:22">
      <c r="A30" s="7"/>
      <c r="B30" s="7" t="s">
        <v>53</v>
      </c>
      <c r="C30" s="20" t="s">
        <v>48</v>
      </c>
      <c r="D30" s="7">
        <v>2.1</v>
      </c>
      <c r="E30" s="7">
        <v>0.3</v>
      </c>
      <c r="F30" s="7">
        <v>14.8</v>
      </c>
      <c r="G30" s="7">
        <v>63.1</v>
      </c>
      <c r="H30" s="7">
        <v>0</v>
      </c>
      <c r="I30" s="7">
        <v>0</v>
      </c>
      <c r="J30" s="7">
        <v>0</v>
      </c>
      <c r="K30" s="7">
        <v>8.1</v>
      </c>
      <c r="L30" s="7">
        <v>0.7</v>
      </c>
      <c r="M30" s="32" t="s">
        <v>12</v>
      </c>
      <c r="N30" s="17">
        <v>2.9</v>
      </c>
      <c r="O30" s="17">
        <v>0.4</v>
      </c>
      <c r="P30" s="17">
        <v>17.600000000000001</v>
      </c>
      <c r="Q30" s="17">
        <v>86</v>
      </c>
      <c r="R30" s="17">
        <v>0</v>
      </c>
      <c r="S30" s="17">
        <v>0</v>
      </c>
      <c r="T30" s="17">
        <v>0</v>
      </c>
      <c r="U30" s="17">
        <v>10.4</v>
      </c>
      <c r="V30" s="17">
        <v>0.3</v>
      </c>
    </row>
    <row r="31" spans="1:22">
      <c r="A31" s="7"/>
      <c r="B31" s="10" t="s">
        <v>22</v>
      </c>
      <c r="C31" s="8"/>
      <c r="D31" s="26">
        <f>SUM(D27:D30)</f>
        <v>16.100000000000001</v>
      </c>
      <c r="E31" s="26">
        <f t="shared" ref="E31:L31" si="18">SUM(E27:E30)</f>
        <v>9.8000000000000007</v>
      </c>
      <c r="F31" s="26">
        <f t="shared" si="18"/>
        <v>41.88666666666667</v>
      </c>
      <c r="G31" s="26">
        <f t="shared" si="18"/>
        <v>332.07333333333338</v>
      </c>
      <c r="H31" s="26">
        <f t="shared" si="18"/>
        <v>2.7993333333333332</v>
      </c>
      <c r="I31" s="26">
        <f t="shared" si="18"/>
        <v>0.19933333333333333</v>
      </c>
      <c r="J31" s="26">
        <f t="shared" si="18"/>
        <v>0.69333333333333347</v>
      </c>
      <c r="K31" s="26">
        <f t="shared" si="18"/>
        <v>58.633333333333333</v>
      </c>
      <c r="L31" s="26">
        <f t="shared" si="18"/>
        <v>4.0946666666666669</v>
      </c>
      <c r="M31" s="32"/>
      <c r="N31" s="25">
        <f>SUM(N27:N30)</f>
        <v>18.899999999999999</v>
      </c>
      <c r="O31" s="25">
        <f t="shared" ref="O31:V31" si="19">SUM(O27:O30)</f>
        <v>10.700000000000001</v>
      </c>
      <c r="P31" s="25">
        <f t="shared" si="19"/>
        <v>48.300000000000004</v>
      </c>
      <c r="Q31" s="25">
        <f t="shared" si="19"/>
        <v>387.59999999999997</v>
      </c>
      <c r="R31" s="25">
        <f t="shared" si="19"/>
        <v>3.0300000000000002</v>
      </c>
      <c r="S31" s="25">
        <f t="shared" si="19"/>
        <v>0.23</v>
      </c>
      <c r="T31" s="25">
        <f t="shared" si="19"/>
        <v>0.8</v>
      </c>
      <c r="U31" s="25">
        <f t="shared" si="19"/>
        <v>65.400000000000006</v>
      </c>
      <c r="V31" s="25">
        <f t="shared" si="19"/>
        <v>4.1399999999999997</v>
      </c>
    </row>
    <row r="32" spans="1:22">
      <c r="A32" s="7"/>
      <c r="B32" s="1" t="s">
        <v>25</v>
      </c>
      <c r="C32" s="8"/>
      <c r="D32" s="7">
        <f t="shared" ref="D32:L32" si="20">D10+D13+D21+D25+D31</f>
        <v>46.84</v>
      </c>
      <c r="E32" s="7">
        <f t="shared" si="20"/>
        <v>46.931666666666672</v>
      </c>
      <c r="F32" s="7">
        <f t="shared" si="20"/>
        <v>184.77749999999997</v>
      </c>
      <c r="G32" s="7">
        <f t="shared" si="20"/>
        <v>1399.1008333333334</v>
      </c>
      <c r="H32" s="7">
        <f t="shared" si="20"/>
        <v>73.715999999999994</v>
      </c>
      <c r="I32" s="7">
        <f t="shared" si="20"/>
        <v>0.64533333333333331</v>
      </c>
      <c r="J32" s="7">
        <f t="shared" si="20"/>
        <v>0.96433333333333349</v>
      </c>
      <c r="K32" s="7">
        <f t="shared" si="20"/>
        <v>617.44999999999993</v>
      </c>
      <c r="L32" s="7">
        <f t="shared" si="20"/>
        <v>10.401333333333334</v>
      </c>
      <c r="M32" s="32"/>
      <c r="N32" s="17">
        <f t="shared" ref="N32:V32" si="21">N10+N13+N21+N25+N31</f>
        <v>60.993333333333332</v>
      </c>
      <c r="O32" s="17">
        <f t="shared" si="21"/>
        <v>60.653333333333336</v>
      </c>
      <c r="P32" s="17">
        <f t="shared" si="21"/>
        <v>238.95666666666665</v>
      </c>
      <c r="Q32" s="17">
        <f t="shared" si="21"/>
        <v>1824.6499999999996</v>
      </c>
      <c r="R32" s="17">
        <f t="shared" si="21"/>
        <v>88.953333333333347</v>
      </c>
      <c r="S32" s="17">
        <f t="shared" si="21"/>
        <v>0.82799999999999996</v>
      </c>
      <c r="T32" s="17">
        <f t="shared" si="21"/>
        <v>1.1779999999999999</v>
      </c>
      <c r="U32" s="17">
        <f t="shared" si="21"/>
        <v>769.40333333333342</v>
      </c>
      <c r="V32" s="17">
        <f t="shared" si="21"/>
        <v>12.416666666666668</v>
      </c>
    </row>
  </sheetData>
  <mergeCells count="6">
    <mergeCell ref="U3:V3"/>
    <mergeCell ref="D3:G3"/>
    <mergeCell ref="H3:J3"/>
    <mergeCell ref="K3:L3"/>
    <mergeCell ref="N3:Q3"/>
    <mergeCell ref="R3:T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topLeftCell="A10" workbookViewId="0">
      <selection activeCell="W23" sqref="W23"/>
    </sheetView>
  </sheetViews>
  <sheetFormatPr defaultRowHeight="15"/>
  <cols>
    <col min="1" max="1" width="4.42578125" customWidth="1"/>
    <col min="2" max="2" width="34.85546875" customWidth="1"/>
    <col min="3" max="3" width="6" customWidth="1"/>
    <col min="4" max="4" width="3.28515625" customWidth="1"/>
    <col min="5" max="6" width="3.42578125" customWidth="1"/>
    <col min="7" max="7" width="6" customWidth="1"/>
    <col min="8" max="12" width="3.42578125" customWidth="1"/>
    <col min="13" max="13" width="6" customWidth="1"/>
    <col min="14" max="16" width="3.42578125" customWidth="1"/>
    <col min="17" max="17" width="6" customWidth="1"/>
    <col min="18" max="22" width="3.42578125" customWidth="1"/>
  </cols>
  <sheetData>
    <row r="1" spans="1:22">
      <c r="A1" s="18"/>
      <c r="B1" s="35" t="s">
        <v>141</v>
      </c>
      <c r="C1" s="35"/>
      <c r="D1" s="1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>
      <c r="A2" s="18"/>
      <c r="B2" s="36" t="s">
        <v>110</v>
      </c>
      <c r="C2" s="35"/>
      <c r="D2" s="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>
      <c r="A3" s="7"/>
      <c r="B3" s="1" t="s">
        <v>0</v>
      </c>
      <c r="C3" s="1" t="s">
        <v>9</v>
      </c>
      <c r="D3" s="48" t="s">
        <v>19</v>
      </c>
      <c r="E3" s="48"/>
      <c r="F3" s="48"/>
      <c r="G3" s="48"/>
      <c r="H3" s="48" t="s">
        <v>1</v>
      </c>
      <c r="I3" s="48"/>
      <c r="J3" s="48"/>
      <c r="K3" s="48" t="s">
        <v>20</v>
      </c>
      <c r="L3" s="48"/>
      <c r="M3" s="1" t="s">
        <v>10</v>
      </c>
      <c r="N3" s="48" t="s">
        <v>19</v>
      </c>
      <c r="O3" s="48"/>
      <c r="P3" s="48"/>
      <c r="Q3" s="48"/>
      <c r="R3" s="48" t="s">
        <v>1</v>
      </c>
      <c r="S3" s="48"/>
      <c r="T3" s="48"/>
      <c r="U3" s="48" t="s">
        <v>20</v>
      </c>
      <c r="V3" s="48"/>
    </row>
    <row r="4" spans="1:22">
      <c r="A4" s="7"/>
      <c r="B4" s="1" t="s">
        <v>2</v>
      </c>
      <c r="C4" s="1" t="s">
        <v>16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7</v>
      </c>
      <c r="I4" s="1" t="s">
        <v>6</v>
      </c>
      <c r="J4" s="1" t="s">
        <v>17</v>
      </c>
      <c r="K4" s="1" t="s">
        <v>8</v>
      </c>
      <c r="L4" s="1" t="s">
        <v>18</v>
      </c>
      <c r="M4" s="1" t="s">
        <v>16</v>
      </c>
      <c r="N4" s="1" t="s">
        <v>3</v>
      </c>
      <c r="O4" s="1" t="s">
        <v>4</v>
      </c>
      <c r="P4" s="1" t="s">
        <v>5</v>
      </c>
      <c r="Q4" s="1" t="s">
        <v>15</v>
      </c>
      <c r="R4" s="1" t="s">
        <v>7</v>
      </c>
      <c r="S4" s="1" t="s">
        <v>6</v>
      </c>
      <c r="T4" s="1" t="s">
        <v>17</v>
      </c>
      <c r="U4" s="1" t="s">
        <v>8</v>
      </c>
      <c r="V4" s="1" t="s">
        <v>18</v>
      </c>
    </row>
    <row r="5" spans="1:22">
      <c r="A5" s="7">
        <v>140</v>
      </c>
      <c r="B5" s="3" t="s">
        <v>112</v>
      </c>
      <c r="C5" s="5" t="s">
        <v>111</v>
      </c>
      <c r="D5" s="13">
        <v>11.3</v>
      </c>
      <c r="E5" s="13">
        <v>6.3</v>
      </c>
      <c r="F5" s="13">
        <v>11.3</v>
      </c>
      <c r="G5" s="13">
        <v>150.30000000000001</v>
      </c>
      <c r="H5" s="13">
        <v>0</v>
      </c>
      <c r="I5" s="13">
        <v>0</v>
      </c>
      <c r="J5" s="13">
        <v>0.1</v>
      </c>
      <c r="K5" s="13">
        <v>68.599999999999994</v>
      </c>
      <c r="L5" s="13">
        <v>0.2</v>
      </c>
      <c r="M5" s="5" t="s">
        <v>113</v>
      </c>
      <c r="N5" s="13">
        <f>D5/80*120</f>
        <v>16.950000000000003</v>
      </c>
      <c r="O5" s="13">
        <f>E5/80*120</f>
        <v>9.4499999999999993</v>
      </c>
      <c r="P5" s="13">
        <f>F5/80*120</f>
        <v>16.950000000000003</v>
      </c>
      <c r="Q5" s="13">
        <f>G5/80*120</f>
        <v>225.45000000000002</v>
      </c>
      <c r="R5" s="13">
        <f>H5/80*120</f>
        <v>0</v>
      </c>
      <c r="S5" s="13">
        <f t="shared" ref="S5:V5" si="0">I5/80*120</f>
        <v>0</v>
      </c>
      <c r="T5" s="13">
        <f t="shared" si="0"/>
        <v>0.15</v>
      </c>
      <c r="U5" s="13">
        <f t="shared" si="0"/>
        <v>102.89999999999999</v>
      </c>
      <c r="V5" s="13">
        <f t="shared" si="0"/>
        <v>0.3</v>
      </c>
    </row>
    <row r="6" spans="1:22">
      <c r="A6" s="7">
        <v>269</v>
      </c>
      <c r="B6" s="7" t="s">
        <v>63</v>
      </c>
      <c r="C6" s="8">
        <v>150</v>
      </c>
      <c r="D6" s="13">
        <v>3.2</v>
      </c>
      <c r="E6" s="13">
        <v>3</v>
      </c>
      <c r="F6" s="13">
        <v>11.4</v>
      </c>
      <c r="G6" s="13">
        <v>85.8</v>
      </c>
      <c r="H6" s="13">
        <v>0.1</v>
      </c>
      <c r="I6" s="13">
        <v>0</v>
      </c>
      <c r="J6" s="13">
        <v>0.1</v>
      </c>
      <c r="K6" s="13">
        <v>99.5</v>
      </c>
      <c r="L6" s="13">
        <v>0.6</v>
      </c>
      <c r="M6" s="8">
        <v>180</v>
      </c>
      <c r="N6" s="17">
        <f>D6/150*180</f>
        <v>3.8400000000000003</v>
      </c>
      <c r="O6" s="17">
        <f>E6/150*180</f>
        <v>3.6</v>
      </c>
      <c r="P6" s="17">
        <f>F6/150*180</f>
        <v>13.68</v>
      </c>
      <c r="Q6" s="17">
        <f>G6/150*180</f>
        <v>102.96</v>
      </c>
      <c r="R6" s="17">
        <f>H6/150*180</f>
        <v>0.12000000000000001</v>
      </c>
      <c r="S6" s="17">
        <f t="shared" ref="S6:V6" si="1">I6/150*180</f>
        <v>0</v>
      </c>
      <c r="T6" s="17">
        <f t="shared" si="1"/>
        <v>0.12000000000000001</v>
      </c>
      <c r="U6" s="17">
        <f t="shared" si="1"/>
        <v>119.4</v>
      </c>
      <c r="V6" s="17">
        <f t="shared" si="1"/>
        <v>0.72</v>
      </c>
    </row>
    <row r="7" spans="1:22">
      <c r="A7" s="7"/>
      <c r="B7" s="3" t="s">
        <v>30</v>
      </c>
      <c r="C7" s="14">
        <v>20</v>
      </c>
      <c r="D7" s="13">
        <v>1.6</v>
      </c>
      <c r="E7" s="13">
        <v>0.2</v>
      </c>
      <c r="F7" s="13">
        <v>9.6999999999999993</v>
      </c>
      <c r="G7" s="13">
        <v>47</v>
      </c>
      <c r="H7" s="13">
        <v>0</v>
      </c>
      <c r="I7" s="13">
        <v>0</v>
      </c>
      <c r="J7" s="13">
        <v>0</v>
      </c>
      <c r="K7" s="13">
        <v>4.5999999999999996</v>
      </c>
      <c r="L7" s="13">
        <v>0.3</v>
      </c>
      <c r="M7" s="5">
        <v>40</v>
      </c>
      <c r="N7" s="16">
        <f>D7*2</f>
        <v>3.2</v>
      </c>
      <c r="O7" s="16">
        <f>E7*2</f>
        <v>0.4</v>
      </c>
      <c r="P7" s="16">
        <f>F7*2</f>
        <v>19.399999999999999</v>
      </c>
      <c r="Q7" s="16">
        <f>G7*2</f>
        <v>94</v>
      </c>
      <c r="R7" s="16">
        <f>H7*2</f>
        <v>0</v>
      </c>
      <c r="S7" s="16">
        <f t="shared" ref="S7:V7" si="2">I7*2</f>
        <v>0</v>
      </c>
      <c r="T7" s="16">
        <f t="shared" si="2"/>
        <v>0</v>
      </c>
      <c r="U7" s="16">
        <f t="shared" si="2"/>
        <v>9.1999999999999993</v>
      </c>
      <c r="V7" s="16">
        <f t="shared" si="2"/>
        <v>0.6</v>
      </c>
    </row>
    <row r="8" spans="1:22">
      <c r="A8" s="7">
        <v>365</v>
      </c>
      <c r="B8" s="3" t="s">
        <v>29</v>
      </c>
      <c r="C8" s="14">
        <v>5</v>
      </c>
      <c r="D8" s="13">
        <v>0</v>
      </c>
      <c r="E8" s="13">
        <v>4.0999999999999996</v>
      </c>
      <c r="F8" s="13">
        <v>0</v>
      </c>
      <c r="G8" s="13">
        <v>37.4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31">
        <v>5</v>
      </c>
      <c r="N8" s="13">
        <v>0</v>
      </c>
      <c r="O8" s="13">
        <v>4.0999999999999996</v>
      </c>
      <c r="P8" s="13">
        <v>0</v>
      </c>
      <c r="Q8" s="13">
        <v>37.4</v>
      </c>
      <c r="R8" s="13">
        <v>0</v>
      </c>
      <c r="S8" s="13">
        <v>0</v>
      </c>
      <c r="T8" s="13">
        <v>0</v>
      </c>
      <c r="U8" s="13">
        <v>0.6</v>
      </c>
      <c r="V8" s="13">
        <v>0</v>
      </c>
    </row>
    <row r="9" spans="1:22">
      <c r="A9" s="7"/>
      <c r="B9" s="10" t="s">
        <v>22</v>
      </c>
      <c r="C9" s="5"/>
      <c r="D9" s="22">
        <f t="shared" ref="D9:L9" si="3">SUM(D5:D8)</f>
        <v>16.100000000000001</v>
      </c>
      <c r="E9" s="22">
        <f t="shared" si="3"/>
        <v>13.6</v>
      </c>
      <c r="F9" s="22">
        <f t="shared" si="3"/>
        <v>32.400000000000006</v>
      </c>
      <c r="G9" s="22">
        <f t="shared" si="3"/>
        <v>320.5</v>
      </c>
      <c r="H9" s="22">
        <f t="shared" si="3"/>
        <v>0.1</v>
      </c>
      <c r="I9" s="22">
        <f t="shared" si="3"/>
        <v>0</v>
      </c>
      <c r="J9" s="22">
        <f t="shared" si="3"/>
        <v>0.2</v>
      </c>
      <c r="K9" s="22">
        <f t="shared" si="3"/>
        <v>173.29999999999998</v>
      </c>
      <c r="L9" s="22">
        <f t="shared" si="3"/>
        <v>1.1000000000000001</v>
      </c>
      <c r="M9" s="31"/>
      <c r="N9" s="23">
        <f t="shared" ref="N9:V9" si="4">SUM(N5:N8)</f>
        <v>23.990000000000002</v>
      </c>
      <c r="O9" s="23">
        <f t="shared" si="4"/>
        <v>17.549999999999997</v>
      </c>
      <c r="P9" s="23">
        <f t="shared" si="4"/>
        <v>50.03</v>
      </c>
      <c r="Q9" s="23">
        <f t="shared" si="4"/>
        <v>459.81</v>
      </c>
      <c r="R9" s="23">
        <f t="shared" si="4"/>
        <v>0.12000000000000001</v>
      </c>
      <c r="S9" s="23">
        <f t="shared" si="4"/>
        <v>0</v>
      </c>
      <c r="T9" s="23">
        <f t="shared" si="4"/>
        <v>0.27</v>
      </c>
      <c r="U9" s="23">
        <f t="shared" si="4"/>
        <v>232.1</v>
      </c>
      <c r="V9" s="23">
        <f t="shared" si="4"/>
        <v>1.62</v>
      </c>
    </row>
    <row r="10" spans="1:22">
      <c r="A10" s="7"/>
      <c r="B10" s="1" t="s">
        <v>21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1"/>
      <c r="N10" s="16"/>
      <c r="O10" s="16"/>
      <c r="P10" s="16"/>
      <c r="Q10" s="16"/>
      <c r="R10" s="16"/>
      <c r="S10" s="16"/>
      <c r="T10" s="16"/>
      <c r="U10" s="16"/>
      <c r="V10" s="16"/>
    </row>
    <row r="11" spans="1:22">
      <c r="A11" s="7">
        <v>89</v>
      </c>
      <c r="B11" s="3" t="s">
        <v>38</v>
      </c>
      <c r="C11" s="5">
        <v>100</v>
      </c>
      <c r="D11" s="13">
        <v>0.4</v>
      </c>
      <c r="E11" s="13">
        <v>0.4</v>
      </c>
      <c r="F11" s="13">
        <v>9.8000000000000007</v>
      </c>
      <c r="G11" s="13">
        <v>45</v>
      </c>
      <c r="H11" s="13">
        <v>11.8</v>
      </c>
      <c r="I11" s="13">
        <v>0</v>
      </c>
      <c r="J11" s="13">
        <v>0</v>
      </c>
      <c r="K11" s="13">
        <v>58.8</v>
      </c>
      <c r="L11" s="13">
        <v>1.3</v>
      </c>
      <c r="M11" s="31">
        <v>100</v>
      </c>
      <c r="N11" s="13">
        <v>0.4</v>
      </c>
      <c r="O11" s="13">
        <v>0.4</v>
      </c>
      <c r="P11" s="13">
        <v>9.8000000000000007</v>
      </c>
      <c r="Q11" s="13">
        <v>45</v>
      </c>
      <c r="R11" s="13">
        <v>11.8</v>
      </c>
      <c r="S11" s="13">
        <v>0</v>
      </c>
      <c r="T11" s="13">
        <v>0</v>
      </c>
      <c r="U11" s="13">
        <v>58.8</v>
      </c>
      <c r="V11" s="13">
        <v>1.3</v>
      </c>
    </row>
    <row r="12" spans="1:22">
      <c r="A12" s="7"/>
      <c r="B12" s="10" t="s">
        <v>22</v>
      </c>
      <c r="C12" s="5"/>
      <c r="D12" s="22">
        <f>D11</f>
        <v>0.4</v>
      </c>
      <c r="E12" s="22">
        <f t="shared" ref="E12:L12" si="5">E11</f>
        <v>0.4</v>
      </c>
      <c r="F12" s="22">
        <f t="shared" si="5"/>
        <v>9.8000000000000007</v>
      </c>
      <c r="G12" s="22">
        <f t="shared" si="5"/>
        <v>45</v>
      </c>
      <c r="H12" s="22">
        <f t="shared" si="5"/>
        <v>11.8</v>
      </c>
      <c r="I12" s="22">
        <f t="shared" si="5"/>
        <v>0</v>
      </c>
      <c r="J12" s="22">
        <f t="shared" si="5"/>
        <v>0</v>
      </c>
      <c r="K12" s="22">
        <f t="shared" si="5"/>
        <v>58.8</v>
      </c>
      <c r="L12" s="22">
        <f t="shared" si="5"/>
        <v>1.3</v>
      </c>
      <c r="M12" s="31"/>
      <c r="N12" s="22">
        <f>N11</f>
        <v>0.4</v>
      </c>
      <c r="O12" s="22">
        <f t="shared" ref="O12:V12" si="6">O11</f>
        <v>0.4</v>
      </c>
      <c r="P12" s="22">
        <f t="shared" si="6"/>
        <v>9.8000000000000007</v>
      </c>
      <c r="Q12" s="22">
        <f t="shared" si="6"/>
        <v>45</v>
      </c>
      <c r="R12" s="22">
        <f t="shared" si="6"/>
        <v>11.8</v>
      </c>
      <c r="S12" s="22">
        <f t="shared" si="6"/>
        <v>0</v>
      </c>
      <c r="T12" s="22">
        <f t="shared" si="6"/>
        <v>0</v>
      </c>
      <c r="U12" s="22">
        <f t="shared" si="6"/>
        <v>58.8</v>
      </c>
      <c r="V12" s="22">
        <f t="shared" si="6"/>
        <v>1.3</v>
      </c>
    </row>
    <row r="13" spans="1:22">
      <c r="A13" s="7"/>
      <c r="B13" s="6" t="s">
        <v>11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32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3.25">
      <c r="A14" s="7">
        <v>11</v>
      </c>
      <c r="B14" s="44" t="s">
        <v>168</v>
      </c>
      <c r="C14" s="5">
        <v>40</v>
      </c>
      <c r="D14" s="13">
        <f t="shared" ref="D14:L14" si="7">N14/60*40</f>
        <v>0.26666666666666666</v>
      </c>
      <c r="E14" s="13">
        <f t="shared" si="7"/>
        <v>4</v>
      </c>
      <c r="F14" s="13">
        <f t="shared" si="7"/>
        <v>3.0666666666666664</v>
      </c>
      <c r="G14" s="13">
        <f t="shared" si="7"/>
        <v>50</v>
      </c>
      <c r="H14" s="13">
        <f t="shared" si="7"/>
        <v>4.1333333333333329</v>
      </c>
      <c r="I14" s="13">
        <f t="shared" si="7"/>
        <v>0</v>
      </c>
      <c r="J14" s="13">
        <f t="shared" si="7"/>
        <v>0</v>
      </c>
      <c r="K14" s="13">
        <f t="shared" si="7"/>
        <v>5.3999999999999995</v>
      </c>
      <c r="L14" s="13">
        <f t="shared" si="7"/>
        <v>0.13333333333333333</v>
      </c>
      <c r="M14" s="31">
        <v>60</v>
      </c>
      <c r="N14" s="13">
        <v>0.4</v>
      </c>
      <c r="O14" s="13">
        <v>6</v>
      </c>
      <c r="P14" s="13">
        <v>4.5999999999999996</v>
      </c>
      <c r="Q14" s="13">
        <v>75</v>
      </c>
      <c r="R14" s="13">
        <v>6.2</v>
      </c>
      <c r="S14" s="13">
        <v>0</v>
      </c>
      <c r="T14" s="13">
        <v>0</v>
      </c>
      <c r="U14" s="13">
        <v>8.1</v>
      </c>
      <c r="V14" s="13">
        <v>0.2</v>
      </c>
    </row>
    <row r="15" spans="1:22">
      <c r="A15" s="7">
        <v>59</v>
      </c>
      <c r="B15" s="7" t="s">
        <v>117</v>
      </c>
      <c r="C15" s="8" t="s">
        <v>87</v>
      </c>
      <c r="D15" s="13">
        <v>2.8</v>
      </c>
      <c r="E15" s="13">
        <v>3.4</v>
      </c>
      <c r="F15" s="13">
        <v>15</v>
      </c>
      <c r="G15" s="13">
        <v>104.19</v>
      </c>
      <c r="H15" s="13">
        <v>2.5</v>
      </c>
      <c r="I15" s="13">
        <v>0</v>
      </c>
      <c r="J15" s="13">
        <v>0</v>
      </c>
      <c r="K15" s="13">
        <v>60</v>
      </c>
      <c r="L15" s="13">
        <v>0.6</v>
      </c>
      <c r="M15" s="32" t="s">
        <v>88</v>
      </c>
      <c r="N15" s="7">
        <v>3.4</v>
      </c>
      <c r="O15" s="7">
        <v>4.4000000000000004</v>
      </c>
      <c r="P15" s="7">
        <v>18</v>
      </c>
      <c r="Q15" s="7">
        <v>125.92</v>
      </c>
      <c r="R15" s="7">
        <v>3.3</v>
      </c>
      <c r="S15" s="7">
        <v>0</v>
      </c>
      <c r="T15" s="7">
        <v>0</v>
      </c>
      <c r="U15" s="7">
        <v>73</v>
      </c>
      <c r="V15" s="7">
        <v>0.7</v>
      </c>
    </row>
    <row r="16" spans="1:22">
      <c r="A16" s="7">
        <v>191</v>
      </c>
      <c r="B16" s="7" t="s">
        <v>169</v>
      </c>
      <c r="C16" s="8" t="s">
        <v>32</v>
      </c>
      <c r="D16" s="13">
        <v>13.1</v>
      </c>
      <c r="E16" s="13">
        <v>6.7</v>
      </c>
      <c r="F16" s="13">
        <v>2.8</v>
      </c>
      <c r="G16" s="13">
        <v>126.4</v>
      </c>
      <c r="H16" s="13">
        <v>0.2</v>
      </c>
      <c r="I16" s="13">
        <v>0.1</v>
      </c>
      <c r="J16" s="13">
        <v>0.1</v>
      </c>
      <c r="K16" s="13">
        <v>19.5</v>
      </c>
      <c r="L16" s="13">
        <v>1.4</v>
      </c>
      <c r="M16" s="32" t="s">
        <v>122</v>
      </c>
      <c r="N16" s="13">
        <f>D16/80*100</f>
        <v>16.375</v>
      </c>
      <c r="O16" s="13">
        <f>E16/80*100</f>
        <v>8.375</v>
      </c>
      <c r="P16" s="13">
        <f>F16/80*100</f>
        <v>3.4999999999999996</v>
      </c>
      <c r="Q16" s="13">
        <f>G16/80*100</f>
        <v>158</v>
      </c>
      <c r="R16" s="13">
        <f>H16/80*100</f>
        <v>0.25</v>
      </c>
      <c r="S16" s="13">
        <f t="shared" ref="S16:V16" si="8">I16/80*100</f>
        <v>0.125</v>
      </c>
      <c r="T16" s="13">
        <f t="shared" si="8"/>
        <v>0.125</v>
      </c>
      <c r="U16" s="13">
        <f t="shared" si="8"/>
        <v>24.375</v>
      </c>
      <c r="V16" s="13">
        <f t="shared" si="8"/>
        <v>1.7499999999999998</v>
      </c>
    </row>
    <row r="17" spans="1:22">
      <c r="A17" s="7">
        <v>227</v>
      </c>
      <c r="B17" s="7" t="s">
        <v>74</v>
      </c>
      <c r="C17" s="8">
        <v>80</v>
      </c>
      <c r="D17" s="13">
        <v>2.9</v>
      </c>
      <c r="E17" s="13">
        <v>3.6</v>
      </c>
      <c r="F17" s="13">
        <v>15.4</v>
      </c>
      <c r="G17" s="13">
        <v>106.8</v>
      </c>
      <c r="H17" s="13">
        <v>0</v>
      </c>
      <c r="I17" s="13">
        <v>0</v>
      </c>
      <c r="J17" s="13">
        <v>0</v>
      </c>
      <c r="K17" s="13">
        <v>3.2</v>
      </c>
      <c r="L17" s="13">
        <v>0.3</v>
      </c>
      <c r="M17" s="32">
        <v>110</v>
      </c>
      <c r="N17" s="13">
        <v>4</v>
      </c>
      <c r="O17" s="13">
        <v>4.9000000000000004</v>
      </c>
      <c r="P17" s="13">
        <v>21.2</v>
      </c>
      <c r="Q17" s="13">
        <v>146.80000000000001</v>
      </c>
      <c r="R17" s="13">
        <v>0</v>
      </c>
      <c r="S17" s="13">
        <v>0</v>
      </c>
      <c r="T17" s="13">
        <v>0</v>
      </c>
      <c r="U17" s="13">
        <v>4.0999999999999996</v>
      </c>
      <c r="V17" s="13">
        <v>0.3</v>
      </c>
    </row>
    <row r="18" spans="1:22">
      <c r="A18" s="7">
        <v>276</v>
      </c>
      <c r="B18" s="7" t="s">
        <v>170</v>
      </c>
      <c r="C18" s="8">
        <v>150</v>
      </c>
      <c r="D18" s="13">
        <v>0.2</v>
      </c>
      <c r="E18" s="13">
        <v>0.1</v>
      </c>
      <c r="F18" s="13">
        <v>13.8</v>
      </c>
      <c r="G18" s="13">
        <v>57.7</v>
      </c>
      <c r="H18" s="13">
        <v>8.4</v>
      </c>
      <c r="I18" s="13">
        <v>0</v>
      </c>
      <c r="J18" s="13">
        <v>0</v>
      </c>
      <c r="K18" s="13">
        <v>14.7</v>
      </c>
      <c r="L18" s="13">
        <v>0.1</v>
      </c>
      <c r="M18" s="33">
        <v>180</v>
      </c>
      <c r="N18" s="13">
        <f>D18/150*180</f>
        <v>0.24000000000000002</v>
      </c>
      <c r="O18" s="13">
        <f>E18/150*180</f>
        <v>0.12000000000000001</v>
      </c>
      <c r="P18" s="13">
        <f>F18/150*180</f>
        <v>16.559999999999999</v>
      </c>
      <c r="Q18" s="13">
        <f>G18/150*180</f>
        <v>69.240000000000009</v>
      </c>
      <c r="R18" s="13">
        <f>H18/150*180</f>
        <v>10.08</v>
      </c>
      <c r="S18" s="13">
        <f t="shared" ref="S18:V18" si="9">I18/150*180</f>
        <v>0</v>
      </c>
      <c r="T18" s="13">
        <f t="shared" si="9"/>
        <v>0</v>
      </c>
      <c r="U18" s="13">
        <f t="shared" si="9"/>
        <v>17.639999999999997</v>
      </c>
      <c r="V18" s="13">
        <f t="shared" si="9"/>
        <v>0.12000000000000001</v>
      </c>
    </row>
    <row r="19" spans="1:22">
      <c r="A19" s="7"/>
      <c r="B19" s="7" t="s">
        <v>53</v>
      </c>
      <c r="C19" s="8" t="s">
        <v>12</v>
      </c>
      <c r="D19" s="17">
        <v>2.9</v>
      </c>
      <c r="E19" s="17">
        <v>0.4</v>
      </c>
      <c r="F19" s="17">
        <v>17.600000000000001</v>
      </c>
      <c r="G19" s="17">
        <v>86</v>
      </c>
      <c r="H19" s="17">
        <v>0</v>
      </c>
      <c r="I19" s="17">
        <v>0</v>
      </c>
      <c r="J19" s="17">
        <v>0</v>
      </c>
      <c r="K19" s="17">
        <v>10.4</v>
      </c>
      <c r="L19" s="17">
        <v>0.3</v>
      </c>
      <c r="M19" s="32" t="s">
        <v>12</v>
      </c>
      <c r="N19" s="17">
        <v>2.9</v>
      </c>
      <c r="O19" s="17">
        <v>0.4</v>
      </c>
      <c r="P19" s="17">
        <v>17.600000000000001</v>
      </c>
      <c r="Q19" s="17">
        <v>86</v>
      </c>
      <c r="R19" s="17">
        <v>0</v>
      </c>
      <c r="S19" s="17">
        <v>0</v>
      </c>
      <c r="T19" s="17">
        <v>0</v>
      </c>
      <c r="U19" s="17">
        <v>10.4</v>
      </c>
      <c r="V19" s="17">
        <v>0.3</v>
      </c>
    </row>
    <row r="20" spans="1:22">
      <c r="A20" s="7"/>
      <c r="B20" s="10" t="s">
        <v>22</v>
      </c>
      <c r="C20" s="8"/>
      <c r="D20" s="24">
        <f>SUM(D14:D19)</f>
        <v>22.166666666666661</v>
      </c>
      <c r="E20" s="24">
        <f t="shared" ref="E20:L20" si="10">SUM(E14:E19)</f>
        <v>18.200000000000003</v>
      </c>
      <c r="F20" s="24">
        <f t="shared" si="10"/>
        <v>67.666666666666657</v>
      </c>
      <c r="G20" s="24">
        <f t="shared" si="10"/>
        <v>531.09</v>
      </c>
      <c r="H20" s="24">
        <f t="shared" si="10"/>
        <v>15.233333333333334</v>
      </c>
      <c r="I20" s="24">
        <f t="shared" si="10"/>
        <v>0.1</v>
      </c>
      <c r="J20" s="24">
        <f t="shared" si="10"/>
        <v>0.1</v>
      </c>
      <c r="K20" s="24">
        <f t="shared" si="10"/>
        <v>113.20000000000002</v>
      </c>
      <c r="L20" s="24">
        <f t="shared" si="10"/>
        <v>2.833333333333333</v>
      </c>
      <c r="M20" s="32"/>
      <c r="N20" s="25">
        <f>SUM(N14:N19)</f>
        <v>27.314999999999998</v>
      </c>
      <c r="O20" s="25">
        <f t="shared" ref="O20:V20" si="11">SUM(O14:O19)</f>
        <v>24.194999999999997</v>
      </c>
      <c r="P20" s="25">
        <f t="shared" si="11"/>
        <v>81.460000000000008</v>
      </c>
      <c r="Q20" s="25">
        <f t="shared" si="11"/>
        <v>660.96</v>
      </c>
      <c r="R20" s="25">
        <f t="shared" si="11"/>
        <v>19.829999999999998</v>
      </c>
      <c r="S20" s="25">
        <f t="shared" si="11"/>
        <v>0.125</v>
      </c>
      <c r="T20" s="25">
        <f t="shared" si="11"/>
        <v>0.125</v>
      </c>
      <c r="U20" s="25">
        <f t="shared" si="11"/>
        <v>137.61499999999998</v>
      </c>
      <c r="V20" s="25">
        <f t="shared" si="11"/>
        <v>3.3699999999999992</v>
      </c>
    </row>
    <row r="21" spans="1:22">
      <c r="A21" s="7"/>
      <c r="B21" s="9" t="s">
        <v>23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32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A22" s="7">
        <v>117</v>
      </c>
      <c r="B22" s="7" t="s">
        <v>120</v>
      </c>
      <c r="C22" s="8" t="s">
        <v>69</v>
      </c>
      <c r="D22" s="13">
        <v>2.9</v>
      </c>
      <c r="E22" s="13">
        <v>4</v>
      </c>
      <c r="F22" s="13">
        <v>14.9</v>
      </c>
      <c r="G22" s="13">
        <v>109.4</v>
      </c>
      <c r="H22" s="13">
        <v>0.2</v>
      </c>
      <c r="I22" s="13">
        <v>0</v>
      </c>
      <c r="J22" s="13">
        <v>0</v>
      </c>
      <c r="K22" s="13">
        <v>24.7</v>
      </c>
      <c r="L22" s="13">
        <v>0.2</v>
      </c>
      <c r="M22" s="32" t="s">
        <v>98</v>
      </c>
      <c r="N22" s="13">
        <f>D22/60*100</f>
        <v>4.833333333333333</v>
      </c>
      <c r="O22" s="13">
        <f>E22/60*100</f>
        <v>6.666666666666667</v>
      </c>
      <c r="P22" s="13">
        <f>F22/60*100</f>
        <v>24.833333333333336</v>
      </c>
      <c r="Q22" s="13">
        <f>G22/60*100</f>
        <v>182.33333333333334</v>
      </c>
      <c r="R22" s="13">
        <f>H22/60*100</f>
        <v>0.33333333333333337</v>
      </c>
      <c r="S22" s="13">
        <f t="shared" ref="S22:V22" si="12">I22/60*100</f>
        <v>0</v>
      </c>
      <c r="T22" s="13">
        <f t="shared" si="12"/>
        <v>0</v>
      </c>
      <c r="U22" s="13">
        <f t="shared" si="12"/>
        <v>41.166666666666671</v>
      </c>
      <c r="V22" s="13">
        <f t="shared" si="12"/>
        <v>0.33333333333333337</v>
      </c>
    </row>
    <row r="23" spans="1:22">
      <c r="A23" s="7">
        <v>272</v>
      </c>
      <c r="B23" s="7" t="s">
        <v>118</v>
      </c>
      <c r="C23" s="8">
        <v>150</v>
      </c>
      <c r="D23" s="13">
        <v>7.5</v>
      </c>
      <c r="E23" s="13">
        <v>4.8</v>
      </c>
      <c r="F23" s="13">
        <v>5.3</v>
      </c>
      <c r="G23" s="13">
        <v>102</v>
      </c>
      <c r="H23" s="13">
        <v>0.3</v>
      </c>
      <c r="I23" s="13">
        <v>0.1</v>
      </c>
      <c r="J23" s="13">
        <v>0.2</v>
      </c>
      <c r="K23" s="13">
        <v>183</v>
      </c>
      <c r="L23" s="13">
        <v>0.1</v>
      </c>
      <c r="M23" s="32">
        <v>180</v>
      </c>
      <c r="N23" s="13">
        <f>D23/150*180</f>
        <v>9</v>
      </c>
      <c r="O23" s="13">
        <f>E23/150*180</f>
        <v>5.76</v>
      </c>
      <c r="P23" s="13">
        <f>F23/150*180</f>
        <v>6.36</v>
      </c>
      <c r="Q23" s="13">
        <f>G23/150*180</f>
        <v>122.4</v>
      </c>
      <c r="R23" s="13">
        <f>H23/150*180</f>
        <v>0.36</v>
      </c>
      <c r="S23" s="13">
        <f t="shared" ref="S23:V23" si="13">I23/150*180</f>
        <v>0.12000000000000001</v>
      </c>
      <c r="T23" s="13">
        <f t="shared" si="13"/>
        <v>0.24000000000000002</v>
      </c>
      <c r="U23" s="13">
        <f t="shared" si="13"/>
        <v>219.6</v>
      </c>
      <c r="V23" s="13">
        <f t="shared" si="13"/>
        <v>0.12000000000000001</v>
      </c>
    </row>
    <row r="24" spans="1:22">
      <c r="A24" s="7"/>
      <c r="B24" s="10" t="s">
        <v>22</v>
      </c>
      <c r="C24" s="8"/>
      <c r="D24" s="26">
        <f>SUM(D22:D23)</f>
        <v>10.4</v>
      </c>
      <c r="E24" s="26">
        <f t="shared" ref="E24:L24" si="14">SUM(E22:E23)</f>
        <v>8.8000000000000007</v>
      </c>
      <c r="F24" s="26">
        <f t="shared" si="14"/>
        <v>20.2</v>
      </c>
      <c r="G24" s="26">
        <f t="shared" si="14"/>
        <v>211.4</v>
      </c>
      <c r="H24" s="26">
        <f t="shared" si="14"/>
        <v>0.5</v>
      </c>
      <c r="I24" s="26">
        <f t="shared" si="14"/>
        <v>0.1</v>
      </c>
      <c r="J24" s="26">
        <f t="shared" si="14"/>
        <v>0.2</v>
      </c>
      <c r="K24" s="26">
        <f t="shared" si="14"/>
        <v>207.7</v>
      </c>
      <c r="L24" s="26">
        <f t="shared" si="14"/>
        <v>0.30000000000000004</v>
      </c>
      <c r="M24" s="32"/>
      <c r="N24" s="25">
        <f>SUM(N22:N23)</f>
        <v>13.833333333333332</v>
      </c>
      <c r="O24" s="25">
        <f t="shared" ref="O24:V24" si="15">SUM(O22:O23)</f>
        <v>12.426666666666666</v>
      </c>
      <c r="P24" s="25">
        <f t="shared" si="15"/>
        <v>31.193333333333335</v>
      </c>
      <c r="Q24" s="25">
        <f t="shared" si="15"/>
        <v>304.73333333333335</v>
      </c>
      <c r="R24" s="25">
        <f t="shared" si="15"/>
        <v>0.69333333333333336</v>
      </c>
      <c r="S24" s="25">
        <f t="shared" si="15"/>
        <v>0.12000000000000001</v>
      </c>
      <c r="T24" s="25">
        <f t="shared" si="15"/>
        <v>0.24000000000000002</v>
      </c>
      <c r="U24" s="25">
        <f t="shared" si="15"/>
        <v>260.76666666666665</v>
      </c>
      <c r="V24" s="25">
        <f t="shared" si="15"/>
        <v>0.45333333333333337</v>
      </c>
    </row>
    <row r="25" spans="1:22">
      <c r="A25" s="7"/>
      <c r="B25" s="10" t="s">
        <v>24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32"/>
      <c r="N25" s="17"/>
      <c r="O25" s="17"/>
      <c r="P25" s="17"/>
      <c r="Q25" s="17"/>
      <c r="R25" s="17"/>
      <c r="S25" s="17"/>
      <c r="T25" s="17"/>
      <c r="U25" s="17"/>
      <c r="V25" s="17"/>
    </row>
    <row r="26" spans="1:22">
      <c r="A26" s="7">
        <v>2</v>
      </c>
      <c r="B26" s="7" t="s">
        <v>171</v>
      </c>
      <c r="C26" s="32">
        <v>50</v>
      </c>
      <c r="D26" s="13">
        <v>0.6</v>
      </c>
      <c r="E26" s="13">
        <v>5.0999999999999996</v>
      </c>
      <c r="F26" s="13">
        <v>5.3</v>
      </c>
      <c r="G26" s="13">
        <v>70.400000000000006</v>
      </c>
      <c r="H26" s="13">
        <v>2.5</v>
      </c>
      <c r="I26" s="13">
        <v>0</v>
      </c>
      <c r="J26" s="13">
        <v>0</v>
      </c>
      <c r="K26" s="13">
        <v>17.3</v>
      </c>
      <c r="L26" s="13">
        <v>0.3</v>
      </c>
      <c r="M26" s="32">
        <v>50</v>
      </c>
      <c r="N26" s="13">
        <v>0.6</v>
      </c>
      <c r="O26" s="13">
        <v>5.0999999999999996</v>
      </c>
      <c r="P26" s="13">
        <v>5.3</v>
      </c>
      <c r="Q26" s="13">
        <v>70.400000000000006</v>
      </c>
      <c r="R26" s="13">
        <v>2.5</v>
      </c>
      <c r="S26" s="13">
        <v>0</v>
      </c>
      <c r="T26" s="13">
        <v>0</v>
      </c>
      <c r="U26" s="13">
        <v>17.3</v>
      </c>
      <c r="V26" s="13">
        <v>0.3</v>
      </c>
    </row>
    <row r="27" spans="1:22">
      <c r="A27" s="7">
        <v>173</v>
      </c>
      <c r="B27" s="7" t="s">
        <v>182</v>
      </c>
      <c r="C27" s="19" t="s">
        <v>133</v>
      </c>
      <c r="D27" s="13">
        <v>5.6</v>
      </c>
      <c r="E27" s="13">
        <v>0.8</v>
      </c>
      <c r="F27" s="13">
        <v>1.8</v>
      </c>
      <c r="G27" s="13">
        <v>52.3</v>
      </c>
      <c r="H27" s="13">
        <v>0.1</v>
      </c>
      <c r="I27" s="13">
        <v>0</v>
      </c>
      <c r="J27" s="13">
        <v>0.06</v>
      </c>
      <c r="K27" s="13">
        <v>28.7</v>
      </c>
      <c r="L27" s="13">
        <v>0</v>
      </c>
      <c r="M27" s="32" t="s">
        <v>139</v>
      </c>
      <c r="N27" s="13">
        <f>D27/40*60</f>
        <v>8.3999999999999986</v>
      </c>
      <c r="O27" s="13">
        <f>E27/40*60</f>
        <v>1.2</v>
      </c>
      <c r="P27" s="13">
        <f>F27/40*60</f>
        <v>2.6999999999999997</v>
      </c>
      <c r="Q27" s="13">
        <f>G27/40*60</f>
        <v>78.449999999999989</v>
      </c>
      <c r="R27" s="13">
        <f>H27/40*60</f>
        <v>0.15</v>
      </c>
      <c r="S27" s="13">
        <f t="shared" ref="S27:V27" si="16">I27/40*60</f>
        <v>0</v>
      </c>
      <c r="T27" s="13">
        <f t="shared" si="16"/>
        <v>0.09</v>
      </c>
      <c r="U27" s="13">
        <f t="shared" si="16"/>
        <v>43.050000000000004</v>
      </c>
      <c r="V27" s="13">
        <f t="shared" si="16"/>
        <v>0</v>
      </c>
    </row>
    <row r="28" spans="1:22">
      <c r="A28" s="7">
        <v>224</v>
      </c>
      <c r="B28" s="7" t="s">
        <v>36</v>
      </c>
      <c r="C28" s="8">
        <v>80</v>
      </c>
      <c r="D28" s="13">
        <v>1.9</v>
      </c>
      <c r="E28" s="13">
        <v>3.5</v>
      </c>
      <c r="F28" s="13">
        <v>15.6</v>
      </c>
      <c r="G28" s="7">
        <v>114.5</v>
      </c>
      <c r="H28" s="13">
        <v>0</v>
      </c>
      <c r="I28" s="7">
        <v>0</v>
      </c>
      <c r="J28" s="7">
        <v>0</v>
      </c>
      <c r="K28" s="7">
        <v>0.6</v>
      </c>
      <c r="L28" s="7">
        <v>0.2</v>
      </c>
      <c r="M28" s="32">
        <v>100</v>
      </c>
      <c r="N28" s="17">
        <f>D28/80*100</f>
        <v>2.375</v>
      </c>
      <c r="O28" s="17">
        <f>E28/80*100</f>
        <v>4.375</v>
      </c>
      <c r="P28" s="17">
        <f>F28/80*100</f>
        <v>19.5</v>
      </c>
      <c r="Q28" s="17">
        <f>G28/80*100</f>
        <v>143.125</v>
      </c>
      <c r="R28" s="17">
        <f>H28/80*100</f>
        <v>0</v>
      </c>
      <c r="S28" s="17">
        <f t="shared" ref="S28:V28" si="17">I28/80*100</f>
        <v>0</v>
      </c>
      <c r="T28" s="17">
        <f t="shared" si="17"/>
        <v>0</v>
      </c>
      <c r="U28" s="17">
        <f t="shared" si="17"/>
        <v>0.75</v>
      </c>
      <c r="V28" s="17">
        <f t="shared" si="17"/>
        <v>0.25</v>
      </c>
    </row>
    <row r="29" spans="1:22">
      <c r="A29" s="7">
        <v>294</v>
      </c>
      <c r="B29" s="3" t="s">
        <v>43</v>
      </c>
      <c r="C29" s="5" t="s">
        <v>44</v>
      </c>
      <c r="D29" s="7">
        <v>0.1</v>
      </c>
      <c r="E29" s="7">
        <v>0</v>
      </c>
      <c r="F29" s="7">
        <v>5.2</v>
      </c>
      <c r="G29" s="7">
        <v>22.4</v>
      </c>
      <c r="H29" s="7">
        <v>0.8</v>
      </c>
      <c r="I29" s="7">
        <v>0</v>
      </c>
      <c r="J29" s="7">
        <v>0</v>
      </c>
      <c r="K29" s="7">
        <v>9.8000000000000007</v>
      </c>
      <c r="L29" s="7">
        <v>0</v>
      </c>
      <c r="M29" s="31" t="s">
        <v>46</v>
      </c>
      <c r="N29" s="16">
        <f>D29/150*180</f>
        <v>0.12000000000000001</v>
      </c>
      <c r="O29" s="16">
        <f>E29/150*180</f>
        <v>0</v>
      </c>
      <c r="P29" s="16">
        <f>F29/150*180</f>
        <v>6.2399999999999993</v>
      </c>
      <c r="Q29" s="16">
        <f>G29/150*180</f>
        <v>26.879999999999995</v>
      </c>
      <c r="R29" s="16">
        <f>H29/150*180</f>
        <v>0.96000000000000008</v>
      </c>
      <c r="S29" s="16">
        <f t="shared" ref="S29:V29" si="18">I29/150*180</f>
        <v>0</v>
      </c>
      <c r="T29" s="16">
        <f t="shared" si="18"/>
        <v>0</v>
      </c>
      <c r="U29" s="16">
        <f t="shared" si="18"/>
        <v>11.760000000000002</v>
      </c>
      <c r="V29" s="16">
        <f t="shared" si="18"/>
        <v>0</v>
      </c>
    </row>
    <row r="30" spans="1:22">
      <c r="A30" s="7"/>
      <c r="B30" s="7" t="s">
        <v>53</v>
      </c>
      <c r="C30" s="20" t="s">
        <v>48</v>
      </c>
      <c r="D30" s="7">
        <v>2.1</v>
      </c>
      <c r="E30" s="7">
        <v>0.3</v>
      </c>
      <c r="F30" s="7">
        <v>14.8</v>
      </c>
      <c r="G30" s="7">
        <v>63.1</v>
      </c>
      <c r="H30" s="7">
        <v>0</v>
      </c>
      <c r="I30" s="7">
        <v>0</v>
      </c>
      <c r="J30" s="7">
        <v>0</v>
      </c>
      <c r="K30" s="7">
        <v>8.1</v>
      </c>
      <c r="L30" s="7">
        <v>0.7</v>
      </c>
      <c r="M30" s="32" t="s">
        <v>12</v>
      </c>
      <c r="N30" s="17">
        <v>2.9</v>
      </c>
      <c r="O30" s="17">
        <v>0.4</v>
      </c>
      <c r="P30" s="17">
        <v>17.600000000000001</v>
      </c>
      <c r="Q30" s="17">
        <v>86</v>
      </c>
      <c r="R30" s="17">
        <v>0</v>
      </c>
      <c r="S30" s="17">
        <v>0</v>
      </c>
      <c r="T30" s="17">
        <v>0</v>
      </c>
      <c r="U30" s="17">
        <v>10.4</v>
      </c>
      <c r="V30" s="17">
        <v>0.3</v>
      </c>
    </row>
    <row r="31" spans="1:22">
      <c r="A31" s="7"/>
      <c r="B31" s="10" t="s">
        <v>22</v>
      </c>
      <c r="C31" s="8"/>
      <c r="D31" s="26">
        <f>SUM(D26:D30)</f>
        <v>10.299999999999999</v>
      </c>
      <c r="E31" s="26">
        <f t="shared" ref="E31:L31" si="19">SUM(E26:E30)</f>
        <v>9.6999999999999993</v>
      </c>
      <c r="F31" s="26">
        <f t="shared" si="19"/>
        <v>42.7</v>
      </c>
      <c r="G31" s="26">
        <f t="shared" si="19"/>
        <v>322.7</v>
      </c>
      <c r="H31" s="26">
        <f t="shared" si="19"/>
        <v>3.4000000000000004</v>
      </c>
      <c r="I31" s="26">
        <f t="shared" si="19"/>
        <v>0</v>
      </c>
      <c r="J31" s="26">
        <f t="shared" si="19"/>
        <v>0.06</v>
      </c>
      <c r="K31" s="26">
        <f t="shared" si="19"/>
        <v>64.5</v>
      </c>
      <c r="L31" s="26">
        <f t="shared" si="19"/>
        <v>1.2</v>
      </c>
      <c r="M31" s="32"/>
      <c r="N31" s="25">
        <f>SUM(N26:N30)</f>
        <v>14.394999999999998</v>
      </c>
      <c r="O31" s="25">
        <f t="shared" ref="O31:V31" si="20">SUM(O26:O30)</f>
        <v>11.075000000000001</v>
      </c>
      <c r="P31" s="25">
        <f t="shared" si="20"/>
        <v>51.34</v>
      </c>
      <c r="Q31" s="25">
        <f t="shared" si="20"/>
        <v>404.85500000000002</v>
      </c>
      <c r="R31" s="25">
        <f t="shared" si="20"/>
        <v>3.61</v>
      </c>
      <c r="S31" s="25">
        <f t="shared" si="20"/>
        <v>0</v>
      </c>
      <c r="T31" s="25">
        <f t="shared" si="20"/>
        <v>0.09</v>
      </c>
      <c r="U31" s="25">
        <f t="shared" si="20"/>
        <v>83.260000000000019</v>
      </c>
      <c r="V31" s="25">
        <f t="shared" si="20"/>
        <v>0.85000000000000009</v>
      </c>
    </row>
    <row r="32" spans="1:22">
      <c r="A32" s="7"/>
      <c r="B32" s="1" t="s">
        <v>25</v>
      </c>
      <c r="C32" s="8"/>
      <c r="D32" s="7">
        <f t="shared" ref="D32:L32" si="21">D9+D12+D20+D24+D31</f>
        <v>59.366666666666653</v>
      </c>
      <c r="E32" s="7">
        <f t="shared" si="21"/>
        <v>50.7</v>
      </c>
      <c r="F32" s="7">
        <f t="shared" si="21"/>
        <v>172.76666666666665</v>
      </c>
      <c r="G32" s="7">
        <f t="shared" si="21"/>
        <v>1430.69</v>
      </c>
      <c r="H32" s="7">
        <f t="shared" si="21"/>
        <v>31.033333333333331</v>
      </c>
      <c r="I32" s="7">
        <f t="shared" si="21"/>
        <v>0.2</v>
      </c>
      <c r="J32" s="7">
        <f t="shared" si="21"/>
        <v>0.56000000000000005</v>
      </c>
      <c r="K32" s="7">
        <f t="shared" si="21"/>
        <v>617.5</v>
      </c>
      <c r="L32" s="7">
        <f t="shared" si="21"/>
        <v>6.7333333333333334</v>
      </c>
      <c r="M32" s="32"/>
      <c r="N32" s="17">
        <f t="shared" ref="N32:V32" si="22">N9+N12+N20+N24+N31</f>
        <v>79.933333333333323</v>
      </c>
      <c r="O32" s="17">
        <f t="shared" si="22"/>
        <v>65.646666666666661</v>
      </c>
      <c r="P32" s="17">
        <f t="shared" si="22"/>
        <v>223.82333333333335</v>
      </c>
      <c r="Q32" s="17">
        <f t="shared" si="22"/>
        <v>1875.3583333333333</v>
      </c>
      <c r="R32" s="17">
        <f t="shared" si="22"/>
        <v>36.053333333333335</v>
      </c>
      <c r="S32" s="17">
        <f t="shared" si="22"/>
        <v>0.245</v>
      </c>
      <c r="T32" s="17">
        <f t="shared" si="22"/>
        <v>0.72499999999999998</v>
      </c>
      <c r="U32" s="17">
        <f t="shared" si="22"/>
        <v>772.54166666666663</v>
      </c>
      <c r="V32" s="17">
        <f t="shared" si="22"/>
        <v>7.5933333333333319</v>
      </c>
    </row>
    <row r="33" spans="4:12">
      <c r="D33" s="27"/>
      <c r="E33" s="27"/>
      <c r="F33" s="27"/>
      <c r="G33" s="27"/>
      <c r="H33" s="27"/>
      <c r="I33" s="27"/>
      <c r="J33" s="27"/>
      <c r="K33" s="27"/>
      <c r="L33" s="27"/>
    </row>
    <row r="34" spans="4:12">
      <c r="D34" s="11"/>
      <c r="E34" s="11"/>
      <c r="F34" s="11"/>
      <c r="G34" s="11"/>
      <c r="H34" s="11"/>
      <c r="I34" s="11"/>
      <c r="J34" s="11"/>
      <c r="K34" s="11"/>
      <c r="L34" s="11"/>
    </row>
    <row r="35" spans="4:12">
      <c r="D35" s="4"/>
      <c r="E35" s="4"/>
      <c r="F35" s="4"/>
      <c r="G35" s="4"/>
      <c r="H35" s="4"/>
      <c r="I35" s="4"/>
      <c r="J35" s="4"/>
      <c r="K35" s="4"/>
      <c r="L35" s="4"/>
    </row>
    <row r="36" spans="4:12">
      <c r="D36" s="4"/>
      <c r="E36" s="4"/>
      <c r="F36" s="4"/>
      <c r="G36" s="4"/>
      <c r="H36" s="4"/>
      <c r="I36" s="4"/>
      <c r="J36" s="4"/>
      <c r="K36" s="4"/>
      <c r="L36" s="4"/>
    </row>
  </sheetData>
  <mergeCells count="6">
    <mergeCell ref="U3:V3"/>
    <mergeCell ref="D3:G3"/>
    <mergeCell ref="H3:J3"/>
    <mergeCell ref="K3:L3"/>
    <mergeCell ref="N3:Q3"/>
    <mergeCell ref="R3:T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2015-03-30T05:55:23Z</dcterms:modified>
</cp:coreProperties>
</file>